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EstaPastaDeTrabalho"/>
  <mc:AlternateContent xmlns:mc="http://schemas.openxmlformats.org/markup-compatibility/2006">
    <mc:Choice Requires="x15">
      <x15ac:absPath xmlns:x15ac="http://schemas.microsoft.com/office/spreadsheetml/2010/11/ac" url="C:\SIGRH\ALESC\04. Documentacao\SIGRH\Gerenciamento de Configuração e Mudanças\Planilha Calculo de Horas\2026\"/>
    </mc:Choice>
  </mc:AlternateContent>
  <xr:revisionPtr revIDLastSave="0" documentId="13_ncr:1_{5073CCE8-B491-462B-B9D2-B0F2EA5F2263}" xr6:coauthVersionLast="47" xr6:coauthVersionMax="47" xr10:uidLastSave="{00000000-0000-0000-0000-000000000000}"/>
  <bookViews>
    <workbookView xWindow="20370" yWindow="-120" windowWidth="29040" windowHeight="15720" activeTab="2" xr2:uid="{1D5AF112-5666-4E02-B2AB-9D9086B55B42}"/>
  </bookViews>
  <sheets>
    <sheet name="Contagem" sheetId="1" r:id="rId1"/>
    <sheet name="Funções" sheetId="7" r:id="rId2"/>
    <sheet name="Memória" sheetId="4" r:id="rId3"/>
    <sheet name="Mapa contagem" sheetId="5" r:id="rId4"/>
    <sheet name="Itens Não Mensuráveis" sheetId="6" r:id="rId5"/>
  </sheets>
  <externalReferences>
    <externalReference r:id="rId6"/>
  </externalReferences>
  <definedNames>
    <definedName name="__xlfn_COUNTIFS">NA()</definedName>
    <definedName name="_xlnm._FilterDatabase" localSheetId="4" hidden="1">'Itens Não Mensuráveis'!$B$25:$G$50</definedName>
    <definedName name="_xlnm.Print_Area" localSheetId="0">Contagem!$A$5:$F$22</definedName>
    <definedName name="CF">#REF!</definedName>
    <definedName name="Data">#REF!</definedName>
    <definedName name="DATA_ABERTURA">[1]Solicitação!$B$5</definedName>
    <definedName name="DESCRICAO_CHAMADO">[1]Solicitação!$B$1</definedName>
    <definedName name="NUMERO_ANO">[1]Solicitação!$B$4</definedName>
    <definedName name="Projeto">#REF!</definedName>
    <definedName name="Responsável">#REF!</definedName>
    <definedName name="Revisão">#REF!</definedName>
    <definedName name="Revisor">#REF!</definedName>
    <definedName name="UFPB">Contagem!$F$17</definedName>
    <definedName name="VAF">#REF!</definedName>
    <definedName name="VAFA">#REF!</definedName>
    <definedName name="VAF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4" l="1"/>
  <c r="J16" i="4"/>
  <c r="K16" i="4"/>
  <c r="L16" i="4"/>
  <c r="M16" i="4"/>
  <c r="N16" i="4"/>
  <c r="O16" i="4"/>
  <c r="P16" i="4"/>
  <c r="I17" i="4"/>
  <c r="J17" i="4"/>
  <c r="K17" i="4"/>
  <c r="L17" i="4"/>
  <c r="M17" i="4"/>
  <c r="N17" i="4"/>
  <c r="O17" i="4"/>
  <c r="P17" i="4"/>
  <c r="I18" i="4"/>
  <c r="J18" i="4"/>
  <c r="K18" i="4"/>
  <c r="L18" i="4"/>
  <c r="M18" i="4"/>
  <c r="N18" i="4"/>
  <c r="O18" i="4"/>
  <c r="P18" i="4"/>
  <c r="I19" i="4"/>
  <c r="J19" i="4"/>
  <c r="K19" i="4"/>
  <c r="L19" i="4"/>
  <c r="M19" i="4"/>
  <c r="N19" i="4"/>
  <c r="O19" i="4"/>
  <c r="P19" i="4"/>
  <c r="I20" i="4"/>
  <c r="J20" i="4"/>
  <c r="K20" i="4"/>
  <c r="L20" i="4"/>
  <c r="M20" i="4"/>
  <c r="N20" i="4"/>
  <c r="O20" i="4"/>
  <c r="P20" i="4"/>
  <c r="I21" i="4"/>
  <c r="J21" i="4"/>
  <c r="K21" i="4"/>
  <c r="L21" i="4"/>
  <c r="M21" i="4"/>
  <c r="N21" i="4"/>
  <c r="O21" i="4"/>
  <c r="P21" i="4"/>
  <c r="I22" i="4"/>
  <c r="J22" i="4"/>
  <c r="K22" i="4"/>
  <c r="L22" i="4"/>
  <c r="M22" i="4"/>
  <c r="N22" i="4"/>
  <c r="O22" i="4"/>
  <c r="P22" i="4"/>
  <c r="I23" i="4"/>
  <c r="J23" i="4"/>
  <c r="K23" i="4"/>
  <c r="L23" i="4"/>
  <c r="M23" i="4"/>
  <c r="N23" i="4"/>
  <c r="O23" i="4"/>
  <c r="P23" i="4"/>
  <c r="I24" i="4"/>
  <c r="J24" i="4"/>
  <c r="K24" i="4"/>
  <c r="L24" i="4"/>
  <c r="M24" i="4"/>
  <c r="N24" i="4"/>
  <c r="O24" i="4"/>
  <c r="P24" i="4"/>
  <c r="I25" i="4"/>
  <c r="J25" i="4"/>
  <c r="K25" i="4"/>
  <c r="L25" i="4"/>
  <c r="M25" i="4"/>
  <c r="N25" i="4"/>
  <c r="O25" i="4"/>
  <c r="P25" i="4"/>
  <c r="I26" i="4"/>
  <c r="J26" i="4"/>
  <c r="K26" i="4"/>
  <c r="L26" i="4"/>
  <c r="M26" i="4"/>
  <c r="N26" i="4"/>
  <c r="O26" i="4"/>
  <c r="P26" i="4"/>
  <c r="I27" i="4"/>
  <c r="J27" i="4"/>
  <c r="K27" i="4"/>
  <c r="L27" i="4"/>
  <c r="M27" i="4"/>
  <c r="N27" i="4"/>
  <c r="O27" i="4"/>
  <c r="P27" i="4"/>
  <c r="I28" i="4"/>
  <c r="J28" i="4"/>
  <c r="K28" i="4"/>
  <c r="L28" i="4"/>
  <c r="M28" i="4"/>
  <c r="N28" i="4"/>
  <c r="O28" i="4"/>
  <c r="P28" i="4"/>
  <c r="I29" i="4"/>
  <c r="J29" i="4"/>
  <c r="K29" i="4"/>
  <c r="L29" i="4"/>
  <c r="M29" i="4"/>
  <c r="N29" i="4"/>
  <c r="O29" i="4"/>
  <c r="P29" i="4"/>
  <c r="I30" i="4"/>
  <c r="J30" i="4"/>
  <c r="K30" i="4"/>
  <c r="L30" i="4"/>
  <c r="M30" i="4"/>
  <c r="N30" i="4"/>
  <c r="O30" i="4"/>
  <c r="P30" i="4"/>
  <c r="I31" i="4"/>
  <c r="J31" i="4"/>
  <c r="K31" i="4"/>
  <c r="L31" i="4"/>
  <c r="M31" i="4"/>
  <c r="N31" i="4"/>
  <c r="O31" i="4"/>
  <c r="P31" i="4"/>
  <c r="I32" i="4"/>
  <c r="J32" i="4"/>
  <c r="K32" i="4"/>
  <c r="L32" i="4"/>
  <c r="M32" i="4"/>
  <c r="N32" i="4"/>
  <c r="O32" i="4"/>
  <c r="P32" i="4"/>
  <c r="I33" i="4"/>
  <c r="J33" i="4"/>
  <c r="K33" i="4"/>
  <c r="L33" i="4"/>
  <c r="M33" i="4"/>
  <c r="N33" i="4"/>
  <c r="O33" i="4"/>
  <c r="P33" i="4"/>
  <c r="I34" i="4"/>
  <c r="J34" i="4"/>
  <c r="K34" i="4"/>
  <c r="L34" i="4"/>
  <c r="M34" i="4"/>
  <c r="N34" i="4"/>
  <c r="O34" i="4"/>
  <c r="P34" i="4"/>
  <c r="I35" i="4"/>
  <c r="J35" i="4"/>
  <c r="K35" i="4"/>
  <c r="L35" i="4"/>
  <c r="M35" i="4"/>
  <c r="N35" i="4"/>
  <c r="O35" i="4"/>
  <c r="P35" i="4"/>
  <c r="I36" i="4"/>
  <c r="J36" i="4"/>
  <c r="K36" i="4"/>
  <c r="L36" i="4"/>
  <c r="M36" i="4"/>
  <c r="N36" i="4"/>
  <c r="O36" i="4"/>
  <c r="P36" i="4"/>
  <c r="I37" i="4"/>
  <c r="J37" i="4"/>
  <c r="K37" i="4"/>
  <c r="L37" i="4"/>
  <c r="M37" i="4"/>
  <c r="N37" i="4"/>
  <c r="O37" i="4"/>
  <c r="P37" i="4"/>
  <c r="I38" i="4"/>
  <c r="J38" i="4"/>
  <c r="K38" i="4"/>
  <c r="L38" i="4"/>
  <c r="M38" i="4"/>
  <c r="N38" i="4"/>
  <c r="O38" i="4"/>
  <c r="P38" i="4"/>
  <c r="I39" i="4"/>
  <c r="J39" i="4"/>
  <c r="K39" i="4"/>
  <c r="L39" i="4"/>
  <c r="M39" i="4"/>
  <c r="N39" i="4"/>
  <c r="O39" i="4"/>
  <c r="P39" i="4"/>
  <c r="I40" i="4"/>
  <c r="J40" i="4"/>
  <c r="K40" i="4"/>
  <c r="L40" i="4"/>
  <c r="M40" i="4"/>
  <c r="N40" i="4"/>
  <c r="O40" i="4"/>
  <c r="P40" i="4"/>
  <c r="I41" i="4"/>
  <c r="J41" i="4"/>
  <c r="K41" i="4"/>
  <c r="L41" i="4"/>
  <c r="M41" i="4"/>
  <c r="N41" i="4"/>
  <c r="O41" i="4"/>
  <c r="P41" i="4"/>
  <c r="I42" i="4"/>
  <c r="J42" i="4"/>
  <c r="K42" i="4"/>
  <c r="L42" i="4"/>
  <c r="M42" i="4"/>
  <c r="N42" i="4"/>
  <c r="O42" i="4"/>
  <c r="P42" i="4"/>
  <c r="I43" i="4"/>
  <c r="J43" i="4"/>
  <c r="K43" i="4"/>
  <c r="L43" i="4"/>
  <c r="M43" i="4"/>
  <c r="N43" i="4"/>
  <c r="O43" i="4"/>
  <c r="P43" i="4"/>
  <c r="I44" i="4"/>
  <c r="J44" i="4"/>
  <c r="K44" i="4"/>
  <c r="L44" i="4"/>
  <c r="M44" i="4"/>
  <c r="N44" i="4"/>
  <c r="O44" i="4"/>
  <c r="P44" i="4"/>
  <c r="I45" i="4"/>
  <c r="J45" i="4"/>
  <c r="K45" i="4"/>
  <c r="L45" i="4"/>
  <c r="M45" i="4"/>
  <c r="N45" i="4"/>
  <c r="O45" i="4"/>
  <c r="P45" i="4"/>
  <c r="I46" i="4"/>
  <c r="J46" i="4"/>
  <c r="K46" i="4"/>
  <c r="L46" i="4"/>
  <c r="M46" i="4"/>
  <c r="N46" i="4"/>
  <c r="O46" i="4"/>
  <c r="P46" i="4"/>
  <c r="I47" i="4"/>
  <c r="J47" i="4"/>
  <c r="K47" i="4"/>
  <c r="L47" i="4"/>
  <c r="M47" i="4"/>
  <c r="N47" i="4"/>
  <c r="O47" i="4"/>
  <c r="P47" i="4"/>
  <c r="I48" i="4"/>
  <c r="J48" i="4"/>
  <c r="K48" i="4"/>
  <c r="L48" i="4"/>
  <c r="M48" i="4"/>
  <c r="N48" i="4"/>
  <c r="O48" i="4"/>
  <c r="P48" i="4"/>
  <c r="I49" i="4"/>
  <c r="J49" i="4"/>
  <c r="K49" i="4"/>
  <c r="L49" i="4"/>
  <c r="M49" i="4"/>
  <c r="N49" i="4"/>
  <c r="O49" i="4"/>
  <c r="P49" i="4"/>
  <c r="I50" i="4"/>
  <c r="J50" i="4"/>
  <c r="K50" i="4"/>
  <c r="L50" i="4"/>
  <c r="M50" i="4"/>
  <c r="N50" i="4"/>
  <c r="O50" i="4"/>
  <c r="P50" i="4"/>
  <c r="I51" i="4"/>
  <c r="J51" i="4"/>
  <c r="K51" i="4"/>
  <c r="L51" i="4"/>
  <c r="M51" i="4"/>
  <c r="N51" i="4"/>
  <c r="O51" i="4"/>
  <c r="P51" i="4"/>
  <c r="I52" i="4"/>
  <c r="J52" i="4"/>
  <c r="K52" i="4"/>
  <c r="L52" i="4"/>
  <c r="M52" i="4"/>
  <c r="N52" i="4"/>
  <c r="O52" i="4"/>
  <c r="P52" i="4"/>
  <c r="I53" i="4"/>
  <c r="J53" i="4"/>
  <c r="K53" i="4"/>
  <c r="L53" i="4"/>
  <c r="M53" i="4"/>
  <c r="N53" i="4"/>
  <c r="O53" i="4"/>
  <c r="P53" i="4"/>
  <c r="I54" i="4"/>
  <c r="J54" i="4"/>
  <c r="K54" i="4"/>
  <c r="L54" i="4"/>
  <c r="M54" i="4"/>
  <c r="N54" i="4"/>
  <c r="O54" i="4"/>
  <c r="P54" i="4"/>
  <c r="I55" i="4"/>
  <c r="J55" i="4"/>
  <c r="K55" i="4"/>
  <c r="L55" i="4"/>
  <c r="M55" i="4"/>
  <c r="N55" i="4"/>
  <c r="O55" i="4"/>
  <c r="P55" i="4"/>
  <c r="I56" i="4"/>
  <c r="J56" i="4"/>
  <c r="K56" i="4"/>
  <c r="L56" i="4"/>
  <c r="M56" i="4"/>
  <c r="N56" i="4"/>
  <c r="O56" i="4"/>
  <c r="P56" i="4"/>
  <c r="I57" i="4"/>
  <c r="J57" i="4"/>
  <c r="K57" i="4"/>
  <c r="L57" i="4"/>
  <c r="M57" i="4"/>
  <c r="N57" i="4"/>
  <c r="O57" i="4"/>
  <c r="P57" i="4"/>
  <c r="I58" i="4"/>
  <c r="J58" i="4"/>
  <c r="K58" i="4"/>
  <c r="L58" i="4"/>
  <c r="M58" i="4"/>
  <c r="N58" i="4"/>
  <c r="O58" i="4"/>
  <c r="P58" i="4"/>
  <c r="I59" i="4"/>
  <c r="J59" i="4"/>
  <c r="K59" i="4"/>
  <c r="L59" i="4"/>
  <c r="M59" i="4"/>
  <c r="N59" i="4"/>
  <c r="O59" i="4"/>
  <c r="P59" i="4"/>
  <c r="I60" i="4"/>
  <c r="J60" i="4"/>
  <c r="K60" i="4"/>
  <c r="L60" i="4"/>
  <c r="M60" i="4"/>
  <c r="N60" i="4"/>
  <c r="O60" i="4"/>
  <c r="P60" i="4"/>
  <c r="I61" i="4"/>
  <c r="J61" i="4"/>
  <c r="K61" i="4"/>
  <c r="L61" i="4"/>
  <c r="M61" i="4"/>
  <c r="N61" i="4"/>
  <c r="O61" i="4"/>
  <c r="P61" i="4"/>
  <c r="I62" i="4"/>
  <c r="J62" i="4"/>
  <c r="K62" i="4"/>
  <c r="L62" i="4"/>
  <c r="M62" i="4"/>
  <c r="N62" i="4"/>
  <c r="O62" i="4"/>
  <c r="P62" i="4"/>
  <c r="I63" i="4"/>
  <c r="J63" i="4"/>
  <c r="K63" i="4"/>
  <c r="L63" i="4"/>
  <c r="M63" i="4"/>
  <c r="N63" i="4"/>
  <c r="O63" i="4"/>
  <c r="P63" i="4"/>
  <c r="I64" i="4"/>
  <c r="J64" i="4"/>
  <c r="K64" i="4"/>
  <c r="L64" i="4"/>
  <c r="M64" i="4"/>
  <c r="N64" i="4"/>
  <c r="O64" i="4"/>
  <c r="P64" i="4"/>
  <c r="I65" i="4"/>
  <c r="J65" i="4"/>
  <c r="K65" i="4"/>
  <c r="L65" i="4"/>
  <c r="M65" i="4"/>
  <c r="N65" i="4"/>
  <c r="O65" i="4"/>
  <c r="P65" i="4"/>
  <c r="I66" i="4"/>
  <c r="J66" i="4"/>
  <c r="K66" i="4"/>
  <c r="L66" i="4"/>
  <c r="M66" i="4"/>
  <c r="N66" i="4"/>
  <c r="O66" i="4"/>
  <c r="P66" i="4"/>
  <c r="I67" i="4"/>
  <c r="J67" i="4"/>
  <c r="K67" i="4"/>
  <c r="L67" i="4"/>
  <c r="M67" i="4"/>
  <c r="N67" i="4"/>
  <c r="O67" i="4"/>
  <c r="P67" i="4"/>
  <c r="I68" i="4"/>
  <c r="J68" i="4"/>
  <c r="K68" i="4"/>
  <c r="L68" i="4"/>
  <c r="M68" i="4"/>
  <c r="N68" i="4"/>
  <c r="O68" i="4"/>
  <c r="P68" i="4"/>
  <c r="I69" i="4"/>
  <c r="J69" i="4"/>
  <c r="K69" i="4"/>
  <c r="L69" i="4"/>
  <c r="M69" i="4"/>
  <c r="N69" i="4"/>
  <c r="O69" i="4"/>
  <c r="P69" i="4"/>
  <c r="I70" i="4"/>
  <c r="J70" i="4"/>
  <c r="K70" i="4"/>
  <c r="L70" i="4"/>
  <c r="M70" i="4"/>
  <c r="N70" i="4"/>
  <c r="O70" i="4"/>
  <c r="P70" i="4"/>
  <c r="I71" i="4"/>
  <c r="J71" i="4"/>
  <c r="K71" i="4"/>
  <c r="L71" i="4"/>
  <c r="M71" i="4"/>
  <c r="N71" i="4"/>
  <c r="O71" i="4"/>
  <c r="P71" i="4"/>
  <c r="I72" i="4"/>
  <c r="J72" i="4"/>
  <c r="K72" i="4"/>
  <c r="L72" i="4"/>
  <c r="M72" i="4"/>
  <c r="N72" i="4"/>
  <c r="O72" i="4"/>
  <c r="P72" i="4"/>
  <c r="I73" i="4"/>
  <c r="J73" i="4"/>
  <c r="K73" i="4"/>
  <c r="L73" i="4"/>
  <c r="M73" i="4"/>
  <c r="N73" i="4"/>
  <c r="O73" i="4"/>
  <c r="P73" i="4"/>
  <c r="I74" i="4"/>
  <c r="J74" i="4"/>
  <c r="K74" i="4"/>
  <c r="L74" i="4"/>
  <c r="M74" i="4"/>
  <c r="N74" i="4"/>
  <c r="O74" i="4"/>
  <c r="P74" i="4"/>
  <c r="I75" i="4"/>
  <c r="J75" i="4"/>
  <c r="K75" i="4"/>
  <c r="L75" i="4"/>
  <c r="M75" i="4"/>
  <c r="N75" i="4"/>
  <c r="O75" i="4"/>
  <c r="P75"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L44" i="7"/>
  <c r="K44" i="7" s="1"/>
  <c r="O44" i="7"/>
  <c r="L45" i="7"/>
  <c r="M45" i="7" s="1"/>
  <c r="N45" i="7"/>
  <c r="O45" i="7"/>
  <c r="P45" i="7"/>
  <c r="P76" i="4"/>
  <c r="P84" i="4"/>
  <c r="P87" i="4"/>
  <c r="P88" i="4"/>
  <c r="P92" i="4"/>
  <c r="P95" i="4"/>
  <c r="P103" i="4"/>
  <c r="P104" i="4"/>
  <c r="P111" i="4"/>
  <c r="P112" i="4"/>
  <c r="P116" i="4"/>
  <c r="P119" i="4"/>
  <c r="N76" i="4"/>
  <c r="N77" i="4"/>
  <c r="N78" i="4"/>
  <c r="N79" i="4"/>
  <c r="N80" i="4"/>
  <c r="N81" i="4"/>
  <c r="N82" i="4"/>
  <c r="N83" i="4"/>
  <c r="N84" i="4"/>
  <c r="N85" i="4"/>
  <c r="N86" i="4"/>
  <c r="N87" i="4"/>
  <c r="N88" i="4"/>
  <c r="N89" i="4"/>
  <c r="N90" i="4"/>
  <c r="N91" i="4"/>
  <c r="N92" i="4"/>
  <c r="N93" i="4"/>
  <c r="N94" i="4"/>
  <c r="N95" i="4"/>
  <c r="N96" i="4"/>
  <c r="N97" i="4"/>
  <c r="N98" i="4"/>
  <c r="N99" i="4"/>
  <c r="N100" i="4"/>
  <c r="N101" i="4"/>
  <c r="N102" i="4"/>
  <c r="N103" i="4"/>
  <c r="N104" i="4"/>
  <c r="N105" i="4"/>
  <c r="N106" i="4"/>
  <c r="N107" i="4"/>
  <c r="N108" i="4"/>
  <c r="N109" i="4"/>
  <c r="N110" i="4"/>
  <c r="N111" i="4"/>
  <c r="N112" i="4"/>
  <c r="N113" i="4"/>
  <c r="N114" i="4"/>
  <c r="N115" i="4"/>
  <c r="N116" i="4"/>
  <c r="N117" i="4"/>
  <c r="N118" i="4"/>
  <c r="N119" i="4"/>
  <c r="N120" i="4"/>
  <c r="M79" i="4"/>
  <c r="M83" i="4"/>
  <c r="M87" i="4"/>
  <c r="M91" i="4"/>
  <c r="M95" i="4"/>
  <c r="M107" i="4"/>
  <c r="M111" i="4"/>
  <c r="M114" i="4"/>
  <c r="M119" i="4"/>
  <c r="L83" i="4"/>
  <c r="L118"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4" i="4"/>
  <c r="P38" i="7"/>
  <c r="P60" i="7"/>
  <c r="P78" i="7"/>
  <c r="P86" i="7"/>
  <c r="P98" i="7"/>
  <c r="P107" i="4" s="1"/>
  <c r="P99" i="7"/>
  <c r="P108" i="4" s="1"/>
  <c r="P101" i="7"/>
  <c r="P110" i="4" s="1"/>
  <c r="P102" i="7"/>
  <c r="E33" i="1"/>
  <c r="C15" i="4"/>
  <c r="L19" i="7"/>
  <c r="K19" i="7" s="1"/>
  <c r="L20" i="7"/>
  <c r="N20" i="7" s="1"/>
  <c r="L21" i="7"/>
  <c r="M21" i="7" s="1"/>
  <c r="N21" i="7"/>
  <c r="L22" i="7"/>
  <c r="K22" i="7" s="1"/>
  <c r="L23" i="7"/>
  <c r="M23" i="7" s="1"/>
  <c r="I15" i="4"/>
  <c r="J15" i="4"/>
  <c r="K15" i="4"/>
  <c r="N15" i="4"/>
  <c r="N14" i="4"/>
  <c r="K14" i="4"/>
  <c r="J14" i="4"/>
  <c r="I14" i="4"/>
  <c r="D19" i="1"/>
  <c r="O146" i="7"/>
  <c r="P146" i="7"/>
  <c r="N146" i="7"/>
  <c r="L146" i="7"/>
  <c r="M146" i="7" s="1"/>
  <c r="T146" i="7" s="1"/>
  <c r="O145" i="7"/>
  <c r="P145" i="7"/>
  <c r="N145" i="7"/>
  <c r="L145" i="7"/>
  <c r="M145" i="7" s="1"/>
  <c r="O144" i="7"/>
  <c r="P144" i="7"/>
  <c r="N144" i="7"/>
  <c r="L144" i="7"/>
  <c r="K144" i="7" s="1"/>
  <c r="O143" i="7"/>
  <c r="P143" i="7"/>
  <c r="N143" i="7"/>
  <c r="L143" i="7"/>
  <c r="M143" i="7" s="1"/>
  <c r="T143" i="7" s="1"/>
  <c r="O142" i="7"/>
  <c r="P142" i="7"/>
  <c r="N142" i="7"/>
  <c r="L142" i="7"/>
  <c r="K142" i="7" s="1"/>
  <c r="O141" i="7"/>
  <c r="P141" i="7"/>
  <c r="N141" i="7"/>
  <c r="L141" i="7"/>
  <c r="K141" i="7" s="1"/>
  <c r="O140" i="7"/>
  <c r="P140" i="7"/>
  <c r="N140" i="7"/>
  <c r="L140" i="7"/>
  <c r="K140" i="7" s="1"/>
  <c r="O139" i="7"/>
  <c r="P139" i="7"/>
  <c r="N139" i="7"/>
  <c r="L139" i="7"/>
  <c r="M139" i="7" s="1"/>
  <c r="O138" i="7"/>
  <c r="P138" i="7"/>
  <c r="N138" i="7"/>
  <c r="L138" i="7"/>
  <c r="M138" i="7" s="1"/>
  <c r="S138" i="7" s="1"/>
  <c r="O137" i="7"/>
  <c r="P137" i="7"/>
  <c r="N137" i="7"/>
  <c r="L137" i="7"/>
  <c r="K137" i="7" s="1"/>
  <c r="O136" i="7"/>
  <c r="P136" i="7"/>
  <c r="N136" i="7"/>
  <c r="L136" i="7"/>
  <c r="K136" i="7" s="1"/>
  <c r="O135" i="7"/>
  <c r="P135" i="7"/>
  <c r="N135" i="7"/>
  <c r="L135" i="7"/>
  <c r="K135" i="7" s="1"/>
  <c r="O134" i="7"/>
  <c r="P134" i="7"/>
  <c r="N134" i="7"/>
  <c r="L134" i="7"/>
  <c r="M134" i="7" s="1"/>
  <c r="T134" i="7" s="1"/>
  <c r="O133" i="7"/>
  <c r="P133" i="7"/>
  <c r="N133" i="7"/>
  <c r="L133" i="7"/>
  <c r="K133" i="7" s="1"/>
  <c r="O132" i="7"/>
  <c r="P132" i="7"/>
  <c r="N132" i="7"/>
  <c r="L132" i="7"/>
  <c r="K132" i="7" s="1"/>
  <c r="O131" i="7"/>
  <c r="P131" i="7"/>
  <c r="N131" i="7"/>
  <c r="L131" i="7"/>
  <c r="M131" i="7" s="1"/>
  <c r="T131" i="7" s="1"/>
  <c r="O130" i="7"/>
  <c r="P130" i="7"/>
  <c r="N130" i="7"/>
  <c r="L130" i="7"/>
  <c r="K130" i="7" s="1"/>
  <c r="O129" i="7"/>
  <c r="P129" i="7"/>
  <c r="N129" i="7"/>
  <c r="L129" i="7"/>
  <c r="K129" i="7" s="1"/>
  <c r="O128" i="7"/>
  <c r="P128" i="7"/>
  <c r="N128" i="7"/>
  <c r="L128" i="7"/>
  <c r="M128" i="7" s="1"/>
  <c r="S128" i="7" s="1"/>
  <c r="O127" i="7"/>
  <c r="P127" i="7"/>
  <c r="N127" i="7"/>
  <c r="L127" i="7"/>
  <c r="K127" i="7" s="1"/>
  <c r="O126" i="7"/>
  <c r="P126" i="7"/>
  <c r="N126" i="7"/>
  <c r="L126" i="7"/>
  <c r="K126" i="7" s="1"/>
  <c r="O125" i="7"/>
  <c r="P125" i="7"/>
  <c r="N125" i="7"/>
  <c r="L125" i="7"/>
  <c r="M125" i="7" s="1"/>
  <c r="O124" i="7"/>
  <c r="P124" i="7"/>
  <c r="N124" i="7"/>
  <c r="L124" i="7"/>
  <c r="M124" i="7" s="1"/>
  <c r="O123" i="7"/>
  <c r="P123" i="7"/>
  <c r="N123" i="7"/>
  <c r="L123" i="7"/>
  <c r="M123" i="7" s="1"/>
  <c r="O122" i="7"/>
  <c r="P122" i="7"/>
  <c r="N122" i="7"/>
  <c r="L122" i="7"/>
  <c r="M122" i="7" s="1"/>
  <c r="T122" i="7" s="1"/>
  <c r="O121" i="7"/>
  <c r="P121" i="7"/>
  <c r="N121" i="7"/>
  <c r="L121" i="7"/>
  <c r="O120" i="7"/>
  <c r="P120" i="7"/>
  <c r="N120" i="7"/>
  <c r="L120" i="7"/>
  <c r="M120" i="7" s="1"/>
  <c r="O119" i="7"/>
  <c r="P119" i="7"/>
  <c r="N119" i="7"/>
  <c r="L119" i="7"/>
  <c r="K119" i="7" s="1"/>
  <c r="O118" i="7"/>
  <c r="P118" i="7"/>
  <c r="N118" i="7"/>
  <c r="L118" i="7"/>
  <c r="M118" i="7" s="1"/>
  <c r="O117" i="7"/>
  <c r="P117" i="7"/>
  <c r="N117" i="7"/>
  <c r="L117" i="7"/>
  <c r="K117" i="7" s="1"/>
  <c r="O116" i="7"/>
  <c r="P116" i="7"/>
  <c r="N116" i="7"/>
  <c r="L116" i="7"/>
  <c r="K116" i="7" s="1"/>
  <c r="O115" i="7"/>
  <c r="P115" i="7"/>
  <c r="N115" i="7"/>
  <c r="L115" i="7"/>
  <c r="M115" i="7" s="1"/>
  <c r="O114" i="7"/>
  <c r="P114" i="7"/>
  <c r="N114" i="7"/>
  <c r="L114" i="7"/>
  <c r="M114" i="7" s="1"/>
  <c r="O113" i="7"/>
  <c r="P113" i="7"/>
  <c r="N113" i="7"/>
  <c r="L113" i="7"/>
  <c r="M113" i="7" s="1"/>
  <c r="T113" i="7" s="1"/>
  <c r="O112" i="7"/>
  <c r="P112" i="7"/>
  <c r="N112" i="7"/>
  <c r="L112" i="7"/>
  <c r="K112" i="7" s="1"/>
  <c r="O111" i="7"/>
  <c r="P111" i="7"/>
  <c r="N111" i="7"/>
  <c r="L111" i="7"/>
  <c r="K111" i="7" s="1"/>
  <c r="O110" i="7"/>
  <c r="P110" i="7"/>
  <c r="N110" i="7"/>
  <c r="L110" i="7"/>
  <c r="K110" i="7" s="1"/>
  <c r="O109" i="7"/>
  <c r="P109" i="7"/>
  <c r="P118" i="4" s="1"/>
  <c r="N109" i="7"/>
  <c r="M118" i="4" s="1"/>
  <c r="L109" i="7"/>
  <c r="M109" i="7" s="1"/>
  <c r="O108" i="7"/>
  <c r="P108" i="7"/>
  <c r="P117" i="4" s="1"/>
  <c r="N108" i="7"/>
  <c r="M117" i="4" s="1"/>
  <c r="L108" i="7"/>
  <c r="M108" i="7" s="1"/>
  <c r="T108" i="7" s="1"/>
  <c r="O107" i="7"/>
  <c r="P107" i="7"/>
  <c r="N107" i="7"/>
  <c r="M116" i="4" s="1"/>
  <c r="L107" i="7"/>
  <c r="K107" i="7" s="1"/>
  <c r="O106" i="7"/>
  <c r="P106" i="7"/>
  <c r="P115" i="4" s="1"/>
  <c r="N106" i="7"/>
  <c r="M115" i="4" s="1"/>
  <c r="L106" i="7"/>
  <c r="M106" i="7" s="1"/>
  <c r="L115" i="4" s="1"/>
  <c r="O105" i="7"/>
  <c r="P105" i="7"/>
  <c r="P114" i="4" s="1"/>
  <c r="N105" i="7"/>
  <c r="L105" i="7"/>
  <c r="M105" i="7" s="1"/>
  <c r="L114" i="4" s="1"/>
  <c r="O104" i="7"/>
  <c r="P104" i="7"/>
  <c r="P113" i="4" s="1"/>
  <c r="N104" i="7"/>
  <c r="M113" i="4" s="1"/>
  <c r="L104" i="7"/>
  <c r="K104" i="7" s="1"/>
  <c r="O103" i="7"/>
  <c r="P103" i="7"/>
  <c r="N103" i="7"/>
  <c r="M112" i="4" s="1"/>
  <c r="L103" i="7"/>
  <c r="M103" i="7" s="1"/>
  <c r="S103" i="7" s="1"/>
  <c r="O102" i="7"/>
  <c r="N102" i="7"/>
  <c r="L102" i="7"/>
  <c r="M102" i="7" s="1"/>
  <c r="L111" i="4" s="1"/>
  <c r="O101" i="7"/>
  <c r="N101" i="7"/>
  <c r="M110" i="4" s="1"/>
  <c r="L101" i="7"/>
  <c r="K101" i="7" s="1"/>
  <c r="O100" i="7"/>
  <c r="P100" i="7"/>
  <c r="P109" i="4" s="1"/>
  <c r="N100" i="7"/>
  <c r="M109" i="4" s="1"/>
  <c r="L100" i="7"/>
  <c r="O99" i="7"/>
  <c r="N99" i="7"/>
  <c r="M108" i="4" s="1"/>
  <c r="L99" i="7"/>
  <c r="M99" i="7" s="1"/>
  <c r="L108" i="4" s="1"/>
  <c r="O98" i="7"/>
  <c r="N98" i="7"/>
  <c r="L98" i="7"/>
  <c r="M98" i="7" s="1"/>
  <c r="L107" i="4" s="1"/>
  <c r="O97" i="7"/>
  <c r="P97" i="7"/>
  <c r="P106" i="4" s="1"/>
  <c r="N97" i="7"/>
  <c r="M106" i="4" s="1"/>
  <c r="L97" i="7"/>
  <c r="M97" i="7" s="1"/>
  <c r="L106" i="4" s="1"/>
  <c r="O96" i="7"/>
  <c r="P96" i="7"/>
  <c r="P105" i="4" s="1"/>
  <c r="N96" i="7"/>
  <c r="M105" i="4" s="1"/>
  <c r="L96" i="7"/>
  <c r="K96" i="7" s="1"/>
  <c r="O95" i="7"/>
  <c r="P95" i="7"/>
  <c r="N95" i="7"/>
  <c r="M104" i="4" s="1"/>
  <c r="L95" i="7"/>
  <c r="M95" i="7" s="1"/>
  <c r="S95" i="7" s="1"/>
  <c r="O94" i="7"/>
  <c r="P94" i="7"/>
  <c r="N94" i="7"/>
  <c r="M103" i="4" s="1"/>
  <c r="L94" i="7"/>
  <c r="K94" i="7" s="1"/>
  <c r="O93" i="7"/>
  <c r="P93" i="7"/>
  <c r="P102" i="4" s="1"/>
  <c r="N93" i="7"/>
  <c r="M102" i="4" s="1"/>
  <c r="L93" i="7"/>
  <c r="K93" i="7" s="1"/>
  <c r="O92" i="7"/>
  <c r="P92" i="7"/>
  <c r="P101" i="4" s="1"/>
  <c r="N92" i="7"/>
  <c r="M101" i="4" s="1"/>
  <c r="L92" i="7"/>
  <c r="K92" i="7" s="1"/>
  <c r="O91" i="7"/>
  <c r="P91" i="7"/>
  <c r="P100" i="4" s="1"/>
  <c r="N91" i="7"/>
  <c r="M100" i="4" s="1"/>
  <c r="L91" i="7"/>
  <c r="K91" i="7" s="1"/>
  <c r="O90" i="7"/>
  <c r="P90" i="7"/>
  <c r="P99" i="4" s="1"/>
  <c r="N90" i="7"/>
  <c r="M99" i="4" s="1"/>
  <c r="L90" i="7"/>
  <c r="K90" i="7" s="1"/>
  <c r="O89" i="7"/>
  <c r="P89" i="7"/>
  <c r="P98" i="4" s="1"/>
  <c r="N89" i="7"/>
  <c r="M98" i="4" s="1"/>
  <c r="L89" i="7"/>
  <c r="K89" i="7" s="1"/>
  <c r="O88" i="7"/>
  <c r="P88" i="7"/>
  <c r="P97" i="4" s="1"/>
  <c r="N88" i="7"/>
  <c r="M97" i="4" s="1"/>
  <c r="L88" i="7"/>
  <c r="K88" i="7" s="1"/>
  <c r="O87" i="7"/>
  <c r="P87" i="7"/>
  <c r="P96" i="4" s="1"/>
  <c r="N87" i="7"/>
  <c r="M96" i="4" s="1"/>
  <c r="L87" i="7"/>
  <c r="M87" i="7" s="1"/>
  <c r="L96" i="4" s="1"/>
  <c r="O86" i="7"/>
  <c r="N86" i="7"/>
  <c r="L86" i="7"/>
  <c r="M86" i="7" s="1"/>
  <c r="L95" i="4" s="1"/>
  <c r="O85" i="7"/>
  <c r="P85" i="7"/>
  <c r="P94" i="4" s="1"/>
  <c r="N85" i="7"/>
  <c r="M94" i="4" s="1"/>
  <c r="L85" i="7"/>
  <c r="M85" i="7" s="1"/>
  <c r="S85" i="7" s="1"/>
  <c r="O84" i="7"/>
  <c r="P84" i="7"/>
  <c r="P93" i="4" s="1"/>
  <c r="N84" i="7"/>
  <c r="M93" i="4" s="1"/>
  <c r="L84" i="7"/>
  <c r="K84" i="7" s="1"/>
  <c r="O83" i="7"/>
  <c r="P83" i="7"/>
  <c r="N83" i="7"/>
  <c r="M92" i="4" s="1"/>
  <c r="L83" i="7"/>
  <c r="M83" i="7" s="1"/>
  <c r="L92" i="4" s="1"/>
  <c r="O82" i="7"/>
  <c r="P82" i="7"/>
  <c r="P91" i="4" s="1"/>
  <c r="N82" i="7"/>
  <c r="L82" i="7"/>
  <c r="M82" i="7" s="1"/>
  <c r="L91" i="4" s="1"/>
  <c r="O81" i="7"/>
  <c r="P81" i="7"/>
  <c r="P90" i="4" s="1"/>
  <c r="N81" i="7"/>
  <c r="M90" i="4" s="1"/>
  <c r="L81" i="7"/>
  <c r="M81" i="7" s="1"/>
  <c r="L90" i="4" s="1"/>
  <c r="O80" i="7"/>
  <c r="P80" i="7"/>
  <c r="P89" i="4" s="1"/>
  <c r="N80" i="7"/>
  <c r="M89" i="4" s="1"/>
  <c r="L80" i="7"/>
  <c r="K80" i="7" s="1"/>
  <c r="O79" i="7"/>
  <c r="P79" i="7"/>
  <c r="N79" i="7"/>
  <c r="M88" i="4" s="1"/>
  <c r="L79" i="7"/>
  <c r="K79" i="7" s="1"/>
  <c r="O78" i="7"/>
  <c r="N78" i="7"/>
  <c r="L78" i="7"/>
  <c r="K78" i="7" s="1"/>
  <c r="O77" i="7"/>
  <c r="P77" i="7"/>
  <c r="P86" i="4" s="1"/>
  <c r="L77" i="7"/>
  <c r="K77" i="7" s="1"/>
  <c r="N77" i="7"/>
  <c r="M86" i="4" s="1"/>
  <c r="O76" i="7"/>
  <c r="P76" i="7"/>
  <c r="P85" i="4" s="1"/>
  <c r="N76" i="7"/>
  <c r="M85" i="4" s="1"/>
  <c r="L76" i="7"/>
  <c r="M76" i="7" s="1"/>
  <c r="T76" i="7" s="1"/>
  <c r="O75" i="7"/>
  <c r="P75" i="7"/>
  <c r="N75" i="7"/>
  <c r="M84" i="4" s="1"/>
  <c r="L75" i="7"/>
  <c r="K75" i="7" s="1"/>
  <c r="O74" i="7"/>
  <c r="P74" i="7"/>
  <c r="P83" i="4" s="1"/>
  <c r="L74" i="7"/>
  <c r="M74" i="7" s="1"/>
  <c r="N74" i="7"/>
  <c r="O73" i="7"/>
  <c r="P73" i="7"/>
  <c r="P82" i="4" s="1"/>
  <c r="L73" i="7"/>
  <c r="K73" i="7" s="1"/>
  <c r="N73" i="7"/>
  <c r="M82" i="4" s="1"/>
  <c r="O72" i="7"/>
  <c r="P72" i="7"/>
  <c r="P81" i="4" s="1"/>
  <c r="L72" i="7"/>
  <c r="M72" i="7" s="1"/>
  <c r="L81" i="4" s="1"/>
  <c r="O71" i="7"/>
  <c r="P71" i="7"/>
  <c r="P80" i="4" s="1"/>
  <c r="L71" i="7"/>
  <c r="K71" i="7" s="1"/>
  <c r="O70" i="7"/>
  <c r="P70" i="7"/>
  <c r="P79" i="4" s="1"/>
  <c r="L70" i="7"/>
  <c r="K70" i="7" s="1"/>
  <c r="N70" i="7"/>
  <c r="O69" i="7"/>
  <c r="P69" i="7"/>
  <c r="P78" i="4" s="1"/>
  <c r="L69" i="7"/>
  <c r="K69" i="7" s="1"/>
  <c r="N69" i="7"/>
  <c r="M78" i="4" s="1"/>
  <c r="O68" i="7"/>
  <c r="P68" i="7"/>
  <c r="P77" i="4" s="1"/>
  <c r="N68" i="7"/>
  <c r="M77" i="4" s="1"/>
  <c r="L68" i="7"/>
  <c r="K68" i="7" s="1"/>
  <c r="O67" i="7"/>
  <c r="P67" i="7"/>
  <c r="L67" i="7"/>
  <c r="K67" i="7" s="1"/>
  <c r="O66" i="7"/>
  <c r="P66" i="7"/>
  <c r="N66" i="7"/>
  <c r="L66" i="7"/>
  <c r="K66" i="7" s="1"/>
  <c r="O65" i="7"/>
  <c r="P65" i="7"/>
  <c r="N65" i="7"/>
  <c r="L65" i="7"/>
  <c r="M65" i="7" s="1"/>
  <c r="O64" i="7"/>
  <c r="P64" i="7"/>
  <c r="N64" i="7"/>
  <c r="L64" i="7"/>
  <c r="M64" i="7" s="1"/>
  <c r="O63" i="7"/>
  <c r="P63" i="7"/>
  <c r="N63" i="7"/>
  <c r="L63" i="7"/>
  <c r="K63" i="7" s="1"/>
  <c r="O62" i="7"/>
  <c r="P62" i="7"/>
  <c r="N62" i="7"/>
  <c r="L62" i="7"/>
  <c r="K62" i="7" s="1"/>
  <c r="O61" i="7"/>
  <c r="P61" i="7"/>
  <c r="N61" i="7"/>
  <c r="L61" i="7"/>
  <c r="K61" i="7" s="1"/>
  <c r="O60" i="7"/>
  <c r="N60" i="7"/>
  <c r="L60" i="7"/>
  <c r="M60" i="7" s="1"/>
  <c r="O59" i="7"/>
  <c r="P59" i="7"/>
  <c r="N59" i="7"/>
  <c r="L59" i="7"/>
  <c r="K59" i="7" s="1"/>
  <c r="O58" i="7"/>
  <c r="L58" i="7"/>
  <c r="M58" i="7" s="1"/>
  <c r="T58" i="7" s="1"/>
  <c r="O57" i="7"/>
  <c r="P57" i="7"/>
  <c r="N57" i="7"/>
  <c r="L57" i="7"/>
  <c r="M57" i="7" s="1"/>
  <c r="O56" i="7"/>
  <c r="L56" i="7"/>
  <c r="K56" i="7" s="1"/>
  <c r="O55" i="7"/>
  <c r="P55" i="7"/>
  <c r="N55" i="7"/>
  <c r="L55" i="7"/>
  <c r="K55" i="7" s="1"/>
  <c r="O54" i="7"/>
  <c r="L54" i="7"/>
  <c r="K54" i="7" s="1"/>
  <c r="O53" i="7"/>
  <c r="P53" i="7"/>
  <c r="N53" i="7"/>
  <c r="L53" i="7"/>
  <c r="M53" i="7" s="1"/>
  <c r="O52" i="7"/>
  <c r="L52" i="7"/>
  <c r="M52" i="7" s="1"/>
  <c r="O51" i="7"/>
  <c r="P51" i="7"/>
  <c r="N51" i="7"/>
  <c r="L51" i="7"/>
  <c r="K51" i="7" s="1"/>
  <c r="O50" i="7"/>
  <c r="L50" i="7"/>
  <c r="K50" i="7" s="1"/>
  <c r="O49" i="7"/>
  <c r="L49" i="7"/>
  <c r="M49" i="7" s="1"/>
  <c r="O48" i="7"/>
  <c r="P48" i="7"/>
  <c r="N48" i="7"/>
  <c r="L48" i="7"/>
  <c r="K48" i="7" s="1"/>
  <c r="O47" i="7"/>
  <c r="L47" i="7"/>
  <c r="M47" i="7" s="1"/>
  <c r="O46" i="7"/>
  <c r="L46" i="7"/>
  <c r="M46" i="7" s="1"/>
  <c r="O43" i="7"/>
  <c r="L43" i="7"/>
  <c r="K43" i="7" s="1"/>
  <c r="O42" i="7"/>
  <c r="P42" i="7"/>
  <c r="L42" i="7"/>
  <c r="K42" i="7" s="1"/>
  <c r="N42" i="7"/>
  <c r="O41" i="7"/>
  <c r="L41" i="7"/>
  <c r="K41" i="7" s="1"/>
  <c r="O40" i="7"/>
  <c r="L40" i="7"/>
  <c r="M40" i="7" s="1"/>
  <c r="O39" i="7"/>
  <c r="L39" i="7"/>
  <c r="M39" i="7" s="1"/>
  <c r="O38" i="7"/>
  <c r="L38" i="7"/>
  <c r="K38" i="7" s="1"/>
  <c r="O37" i="7"/>
  <c r="L37" i="7"/>
  <c r="K37" i="7" s="1"/>
  <c r="O36" i="7"/>
  <c r="L36" i="7"/>
  <c r="K36" i="7" s="1"/>
  <c r="O35" i="7"/>
  <c r="L35" i="7"/>
  <c r="K35" i="7" s="1"/>
  <c r="O34" i="7"/>
  <c r="L34" i="7"/>
  <c r="M34" i="7" s="1"/>
  <c r="O33" i="7"/>
  <c r="P33" i="7"/>
  <c r="L33" i="7"/>
  <c r="K33" i="7" s="1"/>
  <c r="N33" i="7"/>
  <c r="O32" i="7"/>
  <c r="L32" i="7"/>
  <c r="K32" i="7" s="1"/>
  <c r="O31" i="7"/>
  <c r="L31" i="7"/>
  <c r="M31" i="7" s="1"/>
  <c r="O30" i="7"/>
  <c r="P30" i="7"/>
  <c r="L30" i="7"/>
  <c r="K30" i="7" s="1"/>
  <c r="O29" i="7"/>
  <c r="L29" i="7"/>
  <c r="K29" i="7" s="1"/>
  <c r="O28" i="7"/>
  <c r="P28" i="7"/>
  <c r="N28" i="7"/>
  <c r="L28" i="7"/>
  <c r="M28" i="7" s="1"/>
  <c r="O27" i="7"/>
  <c r="L27" i="7"/>
  <c r="K27" i="7" s="1"/>
  <c r="O26" i="7"/>
  <c r="L26" i="7"/>
  <c r="K26" i="7" s="1"/>
  <c r="O25" i="7"/>
  <c r="L25" i="7"/>
  <c r="M25" i="7" s="1"/>
  <c r="O24" i="7"/>
  <c r="P24" i="7"/>
  <c r="N24" i="7"/>
  <c r="L24" i="7"/>
  <c r="K24" i="7" s="1"/>
  <c r="O23" i="7"/>
  <c r="O22" i="7"/>
  <c r="O21" i="7"/>
  <c r="P21" i="7"/>
  <c r="O20" i="7"/>
  <c r="O19" i="7"/>
  <c r="O18" i="7"/>
  <c r="L18" i="7"/>
  <c r="K18" i="7" s="1"/>
  <c r="O17" i="7"/>
  <c r="L17" i="7"/>
  <c r="M17" i="7" s="1"/>
  <c r="O16" i="7"/>
  <c r="L16" i="7"/>
  <c r="M16" i="7" s="1"/>
  <c r="O15" i="7"/>
  <c r="L15" i="7"/>
  <c r="M15" i="7" s="1"/>
  <c r="O14" i="7"/>
  <c r="L14" i="7"/>
  <c r="N14" i="7" s="1"/>
  <c r="O13" i="7"/>
  <c r="P13" i="7"/>
  <c r="L13" i="7"/>
  <c r="K13" i="7" s="1"/>
  <c r="O12" i="7"/>
  <c r="L12" i="7"/>
  <c r="K12" i="7" s="1"/>
  <c r="O11" i="7"/>
  <c r="L11" i="7"/>
  <c r="K11" i="7" s="1"/>
  <c r="O10" i="7"/>
  <c r="L10" i="7"/>
  <c r="K10" i="7" s="1"/>
  <c r="O9" i="7"/>
  <c r="L9" i="7"/>
  <c r="K9" i="7" s="1"/>
  <c r="O8" i="7"/>
  <c r="L8" i="7"/>
  <c r="N8" i="7" s="1"/>
  <c r="O7" i="7"/>
  <c r="L7" i="7"/>
  <c r="M7" i="7" s="1"/>
  <c r="O6" i="7"/>
  <c r="L6" i="7"/>
  <c r="K6" i="7" s="1"/>
  <c r="O5" i="7"/>
  <c r="L5" i="7"/>
  <c r="M5" i="7" s="1"/>
  <c r="O4" i="7"/>
  <c r="L4" i="7"/>
  <c r="K4" i="7" s="1"/>
  <c r="B3" i="4"/>
  <c r="D10" i="4"/>
  <c r="B4" i="4"/>
  <c r="K10" i="4"/>
  <c r="K9" i="4"/>
  <c r="D9" i="4"/>
  <c r="D8" i="4"/>
  <c r="M132" i="7"/>
  <c r="T132" i="7" s="1"/>
  <c r="M142" i="7"/>
  <c r="T142" i="7" s="1"/>
  <c r="M107" i="7"/>
  <c r="T107" i="7" s="1"/>
  <c r="K125" i="7"/>
  <c r="M111" i="7"/>
  <c r="S111" i="7" s="1"/>
  <c r="K128" i="7"/>
  <c r="N13" i="7"/>
  <c r="N10" i="7"/>
  <c r="M121" i="7"/>
  <c r="T121" i="7" s="1"/>
  <c r="K121" i="7"/>
  <c r="K82" i="7"/>
  <c r="K100" i="7"/>
  <c r="M100" i="7"/>
  <c r="T100" i="7" s="1"/>
  <c r="K146" i="7"/>
  <c r="N17" i="7"/>
  <c r="P17" i="7"/>
  <c r="P10" i="7"/>
  <c r="P4" i="7"/>
  <c r="P14" i="4" s="1"/>
  <c r="N72" i="7"/>
  <c r="M81" i="4" s="1"/>
  <c r="N71" i="7"/>
  <c r="M80" i="4" s="1"/>
  <c r="N67" i="7"/>
  <c r="M76" i="4" s="1"/>
  <c r="M67" i="7"/>
  <c r="N40" i="7"/>
  <c r="P40" i="7" s="1"/>
  <c r="N38" i="7"/>
  <c r="N30" i="7"/>
  <c r="N19" i="7"/>
  <c r="N7" i="7"/>
  <c r="P7" i="7"/>
  <c r="D20" i="1"/>
  <c r="P19" i="7"/>
  <c r="D18" i="1"/>
  <c r="F20" i="1"/>
  <c r="F18" i="1"/>
  <c r="B14" i="4"/>
  <c r="F19" i="1"/>
  <c r="F16" i="1"/>
  <c r="D16" i="1"/>
  <c r="N4" i="7"/>
  <c r="M14" i="4" s="1"/>
  <c r="M4" i="7"/>
  <c r="T4" i="7" s="1"/>
  <c r="N44" i="7" l="1"/>
  <c r="P44" i="7" s="1"/>
  <c r="K45" i="7"/>
  <c r="M44" i="7"/>
  <c r="K28" i="7"/>
  <c r="O92" i="4"/>
  <c r="K95" i="7"/>
  <c r="L112" i="4"/>
  <c r="L104" i="4"/>
  <c r="K108" i="7"/>
  <c r="L94" i="4"/>
  <c r="O94" i="4" s="1"/>
  <c r="L117" i="4"/>
  <c r="L109" i="4"/>
  <c r="O109" i="4" s="1"/>
  <c r="L85" i="4"/>
  <c r="L116" i="4"/>
  <c r="L76" i="4"/>
  <c r="N36" i="7"/>
  <c r="M35" i="7"/>
  <c r="N29" i="7"/>
  <c r="O116" i="4"/>
  <c r="M42" i="7"/>
  <c r="M78" i="7"/>
  <c r="N37" i="7"/>
  <c r="N56" i="7"/>
  <c r="N52" i="7"/>
  <c r="N39" i="7"/>
  <c r="N34" i="7"/>
  <c r="P29" i="7"/>
  <c r="P20" i="7"/>
  <c r="P14" i="7"/>
  <c r="P8" i="7"/>
  <c r="N58" i="7"/>
  <c r="N54" i="7"/>
  <c r="N50" i="7"/>
  <c r="N49" i="7"/>
  <c r="N47" i="7"/>
  <c r="N46" i="7"/>
  <c r="N43" i="7"/>
  <c r="M41" i="7"/>
  <c r="N41" i="7"/>
  <c r="N35" i="7"/>
  <c r="N32" i="7"/>
  <c r="N31" i="7"/>
  <c r="N27" i="7"/>
  <c r="M26" i="7"/>
  <c r="N26" i="7"/>
  <c r="N25" i="7"/>
  <c r="M79" i="7"/>
  <c r="L88" i="4" s="1"/>
  <c r="K105" i="7"/>
  <c r="K97" i="7"/>
  <c r="M8" i="7"/>
  <c r="K64" i="7"/>
  <c r="K76" i="7"/>
  <c r="M69" i="7"/>
  <c r="M24" i="7"/>
  <c r="K34" i="7"/>
  <c r="M54" i="7"/>
  <c r="N11" i="7"/>
  <c r="M70" i="7"/>
  <c r="M94" i="7"/>
  <c r="K124" i="7"/>
  <c r="M37" i="7"/>
  <c r="M77" i="7"/>
  <c r="K131" i="7"/>
  <c r="K87" i="7"/>
  <c r="S97" i="7"/>
  <c r="T97" i="7"/>
  <c r="M68" i="7"/>
  <c r="M116" i="7"/>
  <c r="S116" i="7" s="1"/>
  <c r="M133" i="7"/>
  <c r="M137" i="7"/>
  <c r="T137" i="7" s="1"/>
  <c r="M119" i="7"/>
  <c r="T119" i="7" s="1"/>
  <c r="K20" i="7"/>
  <c r="M144" i="7"/>
  <c r="T144" i="7" s="1"/>
  <c r="M20" i="7"/>
  <c r="K103" i="7"/>
  <c r="K143" i="7"/>
  <c r="M92" i="7"/>
  <c r="K65" i="7"/>
  <c r="K113" i="7"/>
  <c r="K134" i="7"/>
  <c r="K60" i="7"/>
  <c r="M90" i="7"/>
  <c r="M50" i="7"/>
  <c r="K85" i="7"/>
  <c r="M127" i="7"/>
  <c r="S127" i="7" s="1"/>
  <c r="M32" i="7"/>
  <c r="K46" i="7"/>
  <c r="M135" i="7"/>
  <c r="T135" i="7" s="1"/>
  <c r="M91" i="7"/>
  <c r="S131" i="7"/>
  <c r="K57" i="7"/>
  <c r="M110" i="7"/>
  <c r="L119" i="4" s="1"/>
  <c r="T67" i="7"/>
  <c r="M71" i="7"/>
  <c r="K109" i="7"/>
  <c r="S124" i="7"/>
  <c r="T124" i="7"/>
  <c r="T87" i="7"/>
  <c r="S87" i="7"/>
  <c r="S108" i="7"/>
  <c r="S57" i="7"/>
  <c r="M130" i="7"/>
  <c r="M56" i="7"/>
  <c r="T56" i="7" s="1"/>
  <c r="M101" i="7"/>
  <c r="M38" i="7"/>
  <c r="K74" i="7"/>
  <c r="M62" i="7"/>
  <c r="K7" i="7"/>
  <c r="S121" i="7"/>
  <c r="M9" i="7"/>
  <c r="M61" i="7"/>
  <c r="M84" i="7"/>
  <c r="M88" i="7"/>
  <c r="K122" i="7"/>
  <c r="S107" i="7"/>
  <c r="S67" i="7"/>
  <c r="K102" i="7"/>
  <c r="K52" i="7"/>
  <c r="M126" i="7"/>
  <c r="T126" i="7" s="1"/>
  <c r="M129" i="7"/>
  <c r="S100" i="7"/>
  <c r="M19" i="7"/>
  <c r="K114" i="7"/>
  <c r="M140" i="7"/>
  <c r="S54" i="7"/>
  <c r="K8" i="7"/>
  <c r="M59" i="7"/>
  <c r="M11" i="7"/>
  <c r="S78" i="7"/>
  <c r="T102" i="7"/>
  <c r="S102" i="7"/>
  <c r="S81" i="7"/>
  <c r="T81" i="7"/>
  <c r="S99" i="7"/>
  <c r="T99" i="7"/>
  <c r="T46" i="7"/>
  <c r="S46" i="7"/>
  <c r="O81" i="4"/>
  <c r="O106" i="4"/>
  <c r="S64" i="7"/>
  <c r="T120" i="7"/>
  <c r="S120" i="7"/>
  <c r="L14" i="4"/>
  <c r="O14" i="4" s="1"/>
  <c r="M63" i="7"/>
  <c r="K39" i="7"/>
  <c r="K83" i="7"/>
  <c r="K86" i="7"/>
  <c r="M141" i="7"/>
  <c r="S4" i="7"/>
  <c r="K81" i="7"/>
  <c r="N5" i="7"/>
  <c r="M15" i="4" s="1"/>
  <c r="M10" i="7"/>
  <c r="M30" i="7"/>
  <c r="K58" i="7"/>
  <c r="K138" i="7"/>
  <c r="N23" i="7"/>
  <c r="M43" i="7"/>
  <c r="S77" i="7"/>
  <c r="N12" i="7"/>
  <c r="S34" i="7"/>
  <c r="K139" i="7"/>
  <c r="K120" i="7"/>
  <c r="M136" i="7"/>
  <c r="K145" i="7"/>
  <c r="N18" i="7"/>
  <c r="K49" i="7"/>
  <c r="M75" i="7"/>
  <c r="L84" i="4" s="1"/>
  <c r="S113" i="7"/>
  <c r="S74" i="7"/>
  <c r="M104" i="7"/>
  <c r="L113" i="4" s="1"/>
  <c r="T128" i="7"/>
  <c r="M51" i="7"/>
  <c r="M29" i="7"/>
  <c r="K23" i="7"/>
  <c r="N15" i="7"/>
  <c r="S122" i="7"/>
  <c r="T74" i="7"/>
  <c r="S41" i="7"/>
  <c r="K99" i="7"/>
  <c r="S146" i="7"/>
  <c r="K31" i="7"/>
  <c r="S142" i="7"/>
  <c r="K14" i="7"/>
  <c r="K25" i="7"/>
  <c r="M89" i="7"/>
  <c r="T40" i="7"/>
  <c r="S40" i="7"/>
  <c r="O76" i="4"/>
  <c r="T31" i="7"/>
  <c r="S31" i="7"/>
  <c r="S139" i="7"/>
  <c r="T139" i="7"/>
  <c r="T21" i="7"/>
  <c r="S21" i="7"/>
  <c r="T114" i="7"/>
  <c r="S114" i="7"/>
  <c r="T123" i="7"/>
  <c r="S123" i="7"/>
  <c r="T82" i="7"/>
  <c r="S82" i="7"/>
  <c r="S105" i="7"/>
  <c r="T105" i="7"/>
  <c r="T118" i="7"/>
  <c r="S118" i="7"/>
  <c r="S49" i="7"/>
  <c r="T49" i="7"/>
  <c r="O84" i="4"/>
  <c r="S47" i="7"/>
  <c r="T47" i="7"/>
  <c r="S52" i="7"/>
  <c r="T52" i="7"/>
  <c r="O107" i="4"/>
  <c r="T65" i="7"/>
  <c r="S65" i="7"/>
  <c r="T98" i="7"/>
  <c r="S98" i="7"/>
  <c r="T115" i="7"/>
  <c r="S115" i="7"/>
  <c r="S60" i="7"/>
  <c r="O102" i="4"/>
  <c r="T60" i="7"/>
  <c r="T125" i="7"/>
  <c r="S125" i="7"/>
  <c r="S25" i="7"/>
  <c r="T25" i="7"/>
  <c r="T109" i="7"/>
  <c r="S109" i="7"/>
  <c r="T39" i="7"/>
  <c r="S39" i="7"/>
  <c r="S83" i="7"/>
  <c r="T83" i="7"/>
  <c r="T86" i="7"/>
  <c r="S86" i="7"/>
  <c r="S106" i="7"/>
  <c r="T106" i="7"/>
  <c r="S7" i="7"/>
  <c r="T7" i="7"/>
  <c r="T28" i="7"/>
  <c r="S28" i="7"/>
  <c r="O88" i="4"/>
  <c r="S53" i="7"/>
  <c r="T53" i="7"/>
  <c r="T72" i="7"/>
  <c r="S72" i="7"/>
  <c r="O114" i="4"/>
  <c r="T145" i="7"/>
  <c r="S145" i="7"/>
  <c r="T111" i="7"/>
  <c r="T64" i="7"/>
  <c r="S8" i="7"/>
  <c r="T77" i="7"/>
  <c r="T57" i="7"/>
  <c r="N6" i="7"/>
  <c r="O118" i="4"/>
  <c r="K98" i="7"/>
  <c r="M117" i="7"/>
  <c r="T103" i="7"/>
  <c r="K115" i="7"/>
  <c r="T95" i="7"/>
  <c r="M18" i="7"/>
  <c r="M55" i="7"/>
  <c r="S132" i="7"/>
  <c r="S58" i="7"/>
  <c r="M6" i="7"/>
  <c r="M33" i="7"/>
  <c r="M73" i="7"/>
  <c r="L82" i="4" s="1"/>
  <c r="O82" i="4" s="1"/>
  <c r="K16" i="7"/>
  <c r="M27" i="7"/>
  <c r="K40" i="7"/>
  <c r="M48" i="7"/>
  <c r="S143" i="7"/>
  <c r="K72" i="7"/>
  <c r="M112" i="7"/>
  <c r="T34" i="7"/>
  <c r="T85" i="7"/>
  <c r="M96" i="7"/>
  <c r="L105" i="4" s="1"/>
  <c r="T138" i="7"/>
  <c r="K118" i="7"/>
  <c r="M93" i="7"/>
  <c r="L102" i="4" s="1"/>
  <c r="M66" i="7"/>
  <c r="K123" i="7"/>
  <c r="K53" i="7"/>
  <c r="M36" i="7"/>
  <c r="K47" i="7"/>
  <c r="K106" i="7"/>
  <c r="S76" i="7"/>
  <c r="S42" i="7"/>
  <c r="K21" i="7"/>
  <c r="S134" i="7"/>
  <c r="M13" i="7"/>
  <c r="T42" i="7"/>
  <c r="N16" i="7"/>
  <c r="M80" i="7"/>
  <c r="L89" i="4" s="1"/>
  <c r="N9" i="7"/>
  <c r="T23" i="7"/>
  <c r="S23" i="7"/>
  <c r="M22" i="7"/>
  <c r="N22" i="7"/>
  <c r="T17" i="7"/>
  <c r="S17" i="7"/>
  <c r="K17" i="7"/>
  <c r="S16" i="7"/>
  <c r="T16" i="7"/>
  <c r="S15" i="7"/>
  <c r="T15" i="7"/>
  <c r="K15" i="7"/>
  <c r="M14" i="7"/>
  <c r="M12" i="7"/>
  <c r="T5" i="7"/>
  <c r="L15" i="4"/>
  <c r="O15" i="4" s="1"/>
  <c r="S5" i="7"/>
  <c r="K5" i="7"/>
  <c r="T92" i="7" l="1"/>
  <c r="L101" i="4"/>
  <c r="T88" i="7"/>
  <c r="L97" i="4"/>
  <c r="O97" i="4" s="1"/>
  <c r="S50" i="7"/>
  <c r="S68" i="7"/>
  <c r="L77" i="4"/>
  <c r="T94" i="7"/>
  <c r="L103" i="4"/>
  <c r="T78" i="7"/>
  <c r="L87" i="4"/>
  <c r="O87" i="4" s="1"/>
  <c r="T62" i="7"/>
  <c r="T35" i="7"/>
  <c r="S35" i="7"/>
  <c r="S84" i="7"/>
  <c r="L93" i="4"/>
  <c r="O93" i="4" s="1"/>
  <c r="S38" i="7"/>
  <c r="T90" i="7"/>
  <c r="L99" i="4"/>
  <c r="O99" i="4" s="1"/>
  <c r="O112" i="4"/>
  <c r="L79" i="4"/>
  <c r="O79" i="4" s="1"/>
  <c r="P36" i="7"/>
  <c r="S62" i="7"/>
  <c r="T89" i="7"/>
  <c r="L98" i="4"/>
  <c r="O98" i="4" s="1"/>
  <c r="O101" i="4"/>
  <c r="O103" i="4"/>
  <c r="T101" i="7"/>
  <c r="L110" i="4"/>
  <c r="O110" i="4" s="1"/>
  <c r="S91" i="7"/>
  <c r="L100" i="4"/>
  <c r="S69" i="7"/>
  <c r="L78" i="4"/>
  <c r="O78" i="4" s="1"/>
  <c r="T30" i="7"/>
  <c r="S9" i="7"/>
  <c r="O91" i="4"/>
  <c r="P37" i="7"/>
  <c r="S6" i="7"/>
  <c r="T63" i="7"/>
  <c r="T45" i="7"/>
  <c r="S71" i="7"/>
  <c r="L80" i="4"/>
  <c r="O119" i="4"/>
  <c r="L86" i="4"/>
  <c r="T24" i="7"/>
  <c r="T32" i="7"/>
  <c r="T26" i="7"/>
  <c r="T20" i="7"/>
  <c r="T116" i="7"/>
  <c r="S89" i="7"/>
  <c r="S24" i="7"/>
  <c r="S90" i="7"/>
  <c r="O111" i="4"/>
  <c r="S137" i="7"/>
  <c r="P58" i="7"/>
  <c r="P56" i="7"/>
  <c r="P54" i="7"/>
  <c r="P52" i="7"/>
  <c r="P49" i="7"/>
  <c r="P50" i="7"/>
  <c r="P47" i="7"/>
  <c r="P46" i="7"/>
  <c r="P43" i="7"/>
  <c r="T41" i="7"/>
  <c r="P39" i="7"/>
  <c r="P41" i="7"/>
  <c r="P35" i="7"/>
  <c r="P34" i="7"/>
  <c r="P32" i="7"/>
  <c r="P31" i="7"/>
  <c r="P26" i="7"/>
  <c r="P27" i="7"/>
  <c r="P25" i="7"/>
  <c r="P23" i="7"/>
  <c r="P22" i="7"/>
  <c r="P18" i="7"/>
  <c r="P16" i="7"/>
  <c r="P15" i="7"/>
  <c r="P12" i="7"/>
  <c r="P9" i="7"/>
  <c r="P5" i="7"/>
  <c r="P15" i="4" s="1"/>
  <c r="P11" i="7"/>
  <c r="T8" i="7"/>
  <c r="D17" i="1"/>
  <c r="P6" i="7"/>
  <c r="S26" i="7"/>
  <c r="S144" i="7"/>
  <c r="S70" i="7"/>
  <c r="T69" i="7"/>
  <c r="T127" i="7"/>
  <c r="T70" i="7"/>
  <c r="O104" i="4"/>
  <c r="S94" i="7"/>
  <c r="S79" i="7"/>
  <c r="T79" i="7"/>
  <c r="T71" i="7"/>
  <c r="S37" i="7"/>
  <c r="T37" i="7"/>
  <c r="O113" i="4"/>
  <c r="O96" i="4"/>
  <c r="T68" i="7"/>
  <c r="T54" i="7"/>
  <c r="O89" i="4"/>
  <c r="S20" i="7"/>
  <c r="S133" i="7"/>
  <c r="T133" i="7"/>
  <c r="T9" i="7"/>
  <c r="T91" i="7"/>
  <c r="S92" i="7"/>
  <c r="S135" i="7"/>
  <c r="S126" i="7"/>
  <c r="S32" i="7"/>
  <c r="S119" i="7"/>
  <c r="S45" i="7"/>
  <c r="O100" i="4"/>
  <c r="O85" i="4"/>
  <c r="T50" i="7"/>
  <c r="S110" i="7"/>
  <c r="T110" i="7"/>
  <c r="S11" i="7"/>
  <c r="T11" i="7"/>
  <c r="S61" i="7"/>
  <c r="T59" i="7"/>
  <c r="S59" i="7"/>
  <c r="S88" i="7"/>
  <c r="S130" i="7"/>
  <c r="T130" i="7"/>
  <c r="O77" i="4"/>
  <c r="S19" i="7"/>
  <c r="T19" i="7"/>
  <c r="S129" i="7"/>
  <c r="T129" i="7"/>
  <c r="T84" i="7"/>
  <c r="S140" i="7"/>
  <c r="T140" i="7"/>
  <c r="S56" i="7"/>
  <c r="T61" i="7"/>
  <c r="S101" i="7"/>
  <c r="T38" i="7"/>
  <c r="O80" i="4"/>
  <c r="O105" i="4"/>
  <c r="T75" i="7"/>
  <c r="S75" i="7"/>
  <c r="O117" i="4"/>
  <c r="O95" i="4"/>
  <c r="T10" i="7"/>
  <c r="S10" i="7"/>
  <c r="S43" i="7"/>
  <c r="T43" i="7"/>
  <c r="T141" i="7"/>
  <c r="S141" i="7"/>
  <c r="S30" i="7"/>
  <c r="S63" i="7"/>
  <c r="T29" i="7"/>
  <c r="S29" i="7"/>
  <c r="S104" i="7"/>
  <c r="T104" i="7"/>
  <c r="T51" i="7"/>
  <c r="S51" i="7"/>
  <c r="O86" i="4"/>
  <c r="T136" i="7"/>
  <c r="S136" i="7"/>
  <c r="S27" i="7"/>
  <c r="T27" i="7"/>
  <c r="S18" i="7"/>
  <c r="T18" i="7"/>
  <c r="S80" i="7"/>
  <c r="T80" i="7"/>
  <c r="T36" i="7"/>
  <c r="S36" i="7"/>
  <c r="S55" i="7"/>
  <c r="O90" i="4"/>
  <c r="T55" i="7"/>
  <c r="T73" i="7"/>
  <c r="O115" i="4"/>
  <c r="S73" i="7"/>
  <c r="T13" i="7"/>
  <c r="S13" i="7"/>
  <c r="S112" i="7"/>
  <c r="T112" i="7"/>
  <c r="O83" i="4"/>
  <c r="S48" i="7"/>
  <c r="T48" i="7"/>
  <c r="S96" i="7"/>
  <c r="T96" i="7"/>
  <c r="T33" i="7"/>
  <c r="S33" i="7"/>
  <c r="T6" i="7"/>
  <c r="T66" i="7"/>
  <c r="O108" i="4"/>
  <c r="S66" i="7"/>
  <c r="T117" i="7"/>
  <c r="S117" i="7"/>
  <c r="S93" i="7"/>
  <c r="T93" i="7"/>
  <c r="S22" i="7"/>
  <c r="T22" i="7"/>
  <c r="T14" i="7"/>
  <c r="S14" i="7"/>
  <c r="T12" i="7"/>
  <c r="S12" i="7"/>
  <c r="F17" i="1" l="1"/>
  <c r="F21" i="1" s="1"/>
  <c r="W142" i="4"/>
  <c r="W141" i="4"/>
  <c r="F27" i="1" l="1"/>
  <c r="F31" i="1"/>
  <c r="R138" i="4"/>
  <c r="F23" i="1"/>
  <c r="F28" i="1"/>
  <c r="O120" i="4"/>
  <c r="F32" i="1"/>
  <c r="F30" i="1"/>
  <c r="F29" i="1"/>
  <c r="V145" i="4"/>
  <c r="R146" i="4" l="1"/>
  <c r="F152" i="4"/>
  <c r="D152" i="4"/>
  <c r="F153" i="4"/>
  <c r="E153" i="4"/>
  <c r="B151" i="4"/>
  <c r="R154" i="4"/>
  <c r="D153" i="4"/>
  <c r="B153" i="4"/>
  <c r="B152" i="4"/>
  <c r="F33" i="1"/>
  <c r="R144" i="4"/>
  <c r="U141" i="4"/>
  <c r="R145" i="4"/>
  <c r="R143" i="4"/>
  <c r="R149" i="4"/>
  <c r="U143" i="4"/>
  <c r="R142" i="4"/>
  <c r="U144" i="4"/>
  <c r="R147" i="4"/>
  <c r="U142" i="4"/>
  <c r="U145" i="4"/>
  <c r="U147" i="4"/>
  <c r="U146" i="4"/>
  <c r="R141" i="4"/>
  <c r="R148" i="4"/>
  <c r="U148" i="4"/>
  <c r="U149" i="4"/>
  <c r="T151" i="4" l="1"/>
  <c r="W151" i="4" s="1"/>
  <c r="L139"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3" authorId="0" shapeId="0" xr:uid="{06604143-A5A9-4364-B893-07C605280EDC}">
      <text>
        <r>
          <rPr>
            <sz val="8"/>
            <color indexed="8"/>
            <rFont val="Arial"/>
            <family val="2"/>
          </rPr>
          <t>O processo é a menor unidade de atividade significativa para o usuário?
É auto-contido e deixa o negócio da aplicação em um estado consistente?</t>
        </r>
      </text>
    </comment>
    <comment ref="D3" authorId="0" shapeId="0" xr:uid="{64F7500B-3068-4A23-BDB0-EF4A6EC28FB4}">
      <text>
        <r>
          <rPr>
            <sz val="8"/>
            <color indexed="8"/>
            <rFont val="Arial"/>
            <family val="2"/>
          </rPr>
          <t>Tipo de Função:
EE - Cadastros/Alteração de Dados / Scripts;
CE - Consultas e Relatórios sem Cálculo.
SE - Consultas e Relatórios com Cálculo;
ALI - Alteração de Entidades;
AIE - Integração com Sistemas Externos;</t>
        </r>
      </text>
    </comment>
    <comment ref="E3" authorId="0" shapeId="0" xr:uid="{CEF5918C-B809-4111-9E68-CE4751974A1D}">
      <text>
        <r>
          <rPr>
            <sz val="8"/>
            <color indexed="8"/>
            <rFont val="Arial"/>
            <family val="2"/>
          </rPr>
          <t>Tipo de Manutenção na função:
I -Inclusão
A - Alteração
E - Exclusão
T - Testes
Cenarios do SISP descritos na aba Itens não mensuráveis</t>
        </r>
      </text>
    </comment>
    <comment ref="F3" authorId="0" shapeId="0" xr:uid="{E09BCFB1-5290-4752-974C-DAFE7320FD7A}">
      <text>
        <r>
          <rPr>
            <sz val="8"/>
            <color indexed="8"/>
            <rFont val="Arial"/>
            <family val="2"/>
          </rPr>
          <t>Tipos de Dados (DETs)
Para Cadastros/Consultas e Relatórios (EE/CE/SE) contar os campos em tela e relatório. Contar todos os campos sem repetir dados (Filtros x Grid ou Filtros x Relatório) e no final somar + 2 (Comando e Mensagem).
Para alterações de modelo/tabelas (ALI), contar todas as colunas das tabelas que pertencem ao ALI (sem repetir FK). 
Para integrações (AIE) ou Scripts, contar os campos envolvidos no Script ou Serviço.</t>
        </r>
      </text>
    </comment>
    <comment ref="H3" authorId="0" shapeId="0" xr:uid="{071A9D05-2F47-4340-A176-C602436629CA}">
      <text>
        <r>
          <rPr>
            <sz val="8"/>
            <color indexed="8"/>
            <rFont val="Arial"/>
            <family val="2"/>
          </rPr>
          <t>Arquivos Referenciados/ Tipos de Registro
Para Cadastros, Consultas e Relatórios (EE/CE/SE) contar o nº de ALI's envolvidos no Cadastro/Consulta. Incluir os ALIs identificados no campo de Observações.
Para os ALI's, contar o nº de tabelas físicas que compõem o ALI.
Para integrações (AIE) ou Scripts, contar o nº de tabelas envolvidas.</t>
        </r>
      </text>
    </comment>
  </commentList>
</comments>
</file>

<file path=xl/sharedStrings.xml><?xml version="1.0" encoding="utf-8"?>
<sst xmlns="http://schemas.openxmlformats.org/spreadsheetml/2006/main" count="561" uniqueCount="373">
  <si>
    <t>Identificação da contagem</t>
  </si>
  <si>
    <t>Cliente</t>
  </si>
  <si>
    <t>Projeto</t>
  </si>
  <si>
    <t>Tipo de contagem</t>
  </si>
  <si>
    <t>Método</t>
  </si>
  <si>
    <t>Responsável</t>
  </si>
  <si>
    <t>Criação</t>
  </si>
  <si>
    <t>Revisor</t>
  </si>
  <si>
    <t>Revisão</t>
  </si>
  <si>
    <t>Sumário</t>
  </si>
  <si>
    <t>Tipo de manutenção</t>
  </si>
  <si>
    <t>PF</t>
  </si>
  <si>
    <t>Deflator</t>
  </si>
  <si>
    <t>Inclusão (ADD)</t>
  </si>
  <si>
    <t>Alteração (CHG)</t>
  </si>
  <si>
    <t>Exclusão (DEL)</t>
  </si>
  <si>
    <t>TOTAL em PF</t>
  </si>
  <si>
    <t>Tipo</t>
  </si>
  <si>
    <t>TD</t>
  </si>
  <si>
    <t>AR/TR</t>
  </si>
  <si>
    <t>ctl</t>
  </si>
  <si>
    <t>C</t>
  </si>
  <si>
    <t>Complex.</t>
  </si>
  <si>
    <t>Observações</t>
  </si>
  <si>
    <t>Módulo</t>
  </si>
  <si>
    <t>Funções de Teste (PFT)</t>
  </si>
  <si>
    <t>Projeto de Melhoria</t>
  </si>
  <si>
    <t>Custo</t>
  </si>
  <si>
    <t>R$/PF</t>
  </si>
  <si>
    <t>Planilha de Pontos de Função</t>
  </si>
  <si>
    <t>PFB</t>
  </si>
  <si>
    <t xml:space="preserve">MEMÓRIA DE CÁLCULO - CONTAGEM DE PONTOS DE FUNÇÃO </t>
  </si>
  <si>
    <t xml:space="preserve">Identificação, Determinação da Complexidade, Cálculo de Contribuição e Análise de Impacto de Pontos de Função do Sistema </t>
  </si>
  <si>
    <t>Responsável:</t>
  </si>
  <si>
    <t>Revisor(a):</t>
  </si>
  <si>
    <t>Data:</t>
  </si>
  <si>
    <t>Complexidade / Contribuição</t>
  </si>
  <si>
    <t>AIM – Análise de Impacto da Manutenção</t>
  </si>
  <si>
    <t>Comp</t>
  </si>
  <si>
    <t>I/A/E</t>
  </si>
  <si>
    <t>Impacto</t>
  </si>
  <si>
    <t>LEGENDA:</t>
  </si>
  <si>
    <t>AIM</t>
  </si>
  <si>
    <t>Arquivos Referenciados/Tipos de Registro;</t>
  </si>
  <si>
    <t>Complexidade: S – Simples; M – Média; C – Complexa</t>
  </si>
  <si>
    <t>Impacto da manutenção (alteração): A-Alto; M-Médio; B-Baixo;</t>
  </si>
  <si>
    <t>Número de Pontos de Função não ajustados do Processo/Grupo de Dados;</t>
  </si>
  <si>
    <t>Número de Pontos de Função Brutos (não ajustados) do Processo/Grupo de Dados após impacto;</t>
  </si>
  <si>
    <t>Quantidade de Tipo de Dados;</t>
  </si>
  <si>
    <t>Tipo de Função:ALI, AIE, EE, SE, CE.</t>
  </si>
  <si>
    <t>Em todos os cálculos devem ser detalhadas as fórmulas utilizadas de acordo com as descritas no Roteiro de Métricas de Software do SISP publicado pela SLTI/MP</t>
  </si>
  <si>
    <t xml:space="preserve"> Assinatura do Responsável pela Contagem</t>
  </si>
  <si>
    <t xml:space="preserve">Assinatura do(a) Revisor(a) </t>
  </si>
  <si>
    <t xml:space="preserve">Cálculo de PF de Manutenção Evolutiva a partir da análise de impacto da mesma sobre o tamanho funcional atual; </t>
  </si>
  <si>
    <t>I - Inclusão de Nova Funcionalidade; A - Alteração de Funcionalidade Existente; E - Exclusão de Funcionalidade;</t>
  </si>
  <si>
    <t>Contagem</t>
  </si>
  <si>
    <t>Processo Elementar ou Grupo de Dados</t>
  </si>
  <si>
    <t>Projeto:</t>
  </si>
  <si>
    <t>Data Revisão:</t>
  </si>
  <si>
    <t>IFPUG</t>
  </si>
  <si>
    <t>SE</t>
  </si>
  <si>
    <t>SISP 2.3 - Tabela 9: Estimativa de Prazo de Projetos menores que 100 PF</t>
  </si>
  <si>
    <t>Tamanho do Projeto</t>
  </si>
  <si>
    <t>Prazo maximo (dias uteis)</t>
  </si>
  <si>
    <t>Até 10 PF</t>
  </si>
  <si>
    <t>9 dias</t>
  </si>
  <si>
    <t>15 dias</t>
  </si>
  <si>
    <t>De 11 PF a 20 PF</t>
  </si>
  <si>
    <t>18 dias</t>
  </si>
  <si>
    <t>30 dias</t>
  </si>
  <si>
    <t>De 21 PF a 30 PF</t>
  </si>
  <si>
    <t>27 dias</t>
  </si>
  <si>
    <t>45 dias</t>
  </si>
  <si>
    <t>De 31 PF a 40 PF</t>
  </si>
  <si>
    <t>36 dias</t>
  </si>
  <si>
    <t>60 dias</t>
  </si>
  <si>
    <t>De 41 PF a 50 PF</t>
  </si>
  <si>
    <t>75 dias</t>
  </si>
  <si>
    <t>De 51 PF a 60 PF</t>
  </si>
  <si>
    <t>54 dias</t>
  </si>
  <si>
    <t>90 dias</t>
  </si>
  <si>
    <t>De 61 PF a 70 PF</t>
  </si>
  <si>
    <t>63 dias</t>
  </si>
  <si>
    <t>105 dias</t>
  </si>
  <si>
    <t>De 71 PF a 85 PF</t>
  </si>
  <si>
    <t>70 dias</t>
  </si>
  <si>
    <t>110 dias</t>
  </si>
  <si>
    <t>De 86 PF a 99 PF</t>
  </si>
  <si>
    <t>79 dias</t>
  </si>
  <si>
    <t>ESTIMATIVA DE PRAZO</t>
  </si>
  <si>
    <t>I</t>
  </si>
  <si>
    <t>Itens Não Mensuráveis</t>
  </si>
  <si>
    <t>Item</t>
  </si>
  <si>
    <t>Fator de equivalência</t>
  </si>
  <si>
    <t>Total</t>
  </si>
  <si>
    <t>GUIA IFPUG CPM_4.3.1</t>
  </si>
  <si>
    <t xml:space="preserve">5.4.6 Determinar a complexidade funcional de cada função de dados </t>
  </si>
  <si>
    <t xml:space="preserve">5.5.6 Determinar a complexidade funcional para cada função de transação </t>
  </si>
  <si>
    <t>A complexidade funcional de cada função de dados deve ser determinada utilizando-se o número de DERs e RLRs, em conformidade com a Tabela 1</t>
  </si>
  <si>
    <t xml:space="preserve">A complexidade funcional de cada função de transação será determinada utilizando-se o número de ALRs e DERs, em conformidade com a Tabela 6 ou 7. </t>
  </si>
  <si>
    <t>Tabela 1 — Complexidade das funções de dados</t>
  </si>
  <si>
    <t>Tabela 6 — Complexidade funcional das EE</t>
  </si>
  <si>
    <t>DERs</t>
  </si>
  <si>
    <t>1 até 19</t>
  </si>
  <si>
    <t>20 até 50</t>
  </si>
  <si>
    <t>&gt; 50</t>
  </si>
  <si>
    <t>1 até 4</t>
  </si>
  <si>
    <t>5 até 15</t>
  </si>
  <si>
    <t>&gt;15</t>
  </si>
  <si>
    <t>RLRs</t>
  </si>
  <si>
    <t>1</t>
  </si>
  <si>
    <t>Baixa</t>
  </si>
  <si>
    <t>Média</t>
  </si>
  <si>
    <t>ALRs</t>
  </si>
  <si>
    <t>0 até 1</t>
  </si>
  <si>
    <t>2 até 5</t>
  </si>
  <si>
    <t>Alta</t>
  </si>
  <si>
    <t>2</t>
  </si>
  <si>
    <t>&gt; 5</t>
  </si>
  <si>
    <t>&gt; 2</t>
  </si>
  <si>
    <t>Tabela 7 — Complexidade funcional das SE e CE</t>
  </si>
  <si>
    <t xml:space="preserve">5.4.7 Determinar o tamanho funcional de cada função de dados </t>
  </si>
  <si>
    <t>O tamanho funcional de cada função de dados deve ser determinado utilizando-se o tipo e a complexidade funcional, de acordo com a Tabela 2.</t>
  </si>
  <si>
    <t>1 até 5</t>
  </si>
  <si>
    <t>6 até 19</t>
  </si>
  <si>
    <t>&gt;19</t>
  </si>
  <si>
    <t>Tabela 2 — Tamanho das funções de dados</t>
  </si>
  <si>
    <t>2 até 3</t>
  </si>
  <si>
    <t>&gt; 3</t>
  </si>
  <si>
    <t>ALI</t>
  </si>
  <si>
    <t>AIE</t>
  </si>
  <si>
    <t>Complexidade Funcional</t>
  </si>
  <si>
    <t xml:space="preserve">5.5.7 Determinar o tamanho funcional de cada função de transação </t>
  </si>
  <si>
    <t>O tamanho funcional de cada função de transação será determinado utilizando-se o tipo e a complexidade funcional, de acordo com a Tabela 8.</t>
  </si>
  <si>
    <t>Tabela de referência</t>
  </si>
  <si>
    <t>Tabela 8 — Tamanho das funções de transação</t>
  </si>
  <si>
    <t>Base de cálculo</t>
  </si>
  <si>
    <t>INCLUSÃO</t>
  </si>
  <si>
    <t>EE</t>
  </si>
  <si>
    <t>CE</t>
  </si>
  <si>
    <t>ALTERAÇÃO</t>
  </si>
  <si>
    <t>A</t>
  </si>
  <si>
    <t>EXCLUSÃO</t>
  </si>
  <si>
    <t>E</t>
  </si>
  <si>
    <t>TESTE</t>
  </si>
  <si>
    <t>T</t>
  </si>
  <si>
    <t>Migração de Dados</t>
  </si>
  <si>
    <t>Manutenção Corretiva - 50</t>
  </si>
  <si>
    <t>Manutenção Corretiva - 75</t>
  </si>
  <si>
    <t>MP - Linguagem Programação</t>
  </si>
  <si>
    <t>MP - Banco de Dados</t>
  </si>
  <si>
    <t>AV - Linguagem Programação</t>
  </si>
  <si>
    <t>AV - Browser</t>
  </si>
  <si>
    <t>AV - Banco de Dados</t>
  </si>
  <si>
    <t>Manutenção Interface</t>
  </si>
  <si>
    <t>Manutenção Adaptativa - 50</t>
  </si>
  <si>
    <t>Manutenção Adaptativa - 75</t>
  </si>
  <si>
    <t>Apuração Especial</t>
  </si>
  <si>
    <t>Apuração Especial - Relatório</t>
  </si>
  <si>
    <t>Apuração Especial - Reexecução</t>
  </si>
  <si>
    <t>Atualização de Dados</t>
  </si>
  <si>
    <t>Paginas Estáticas</t>
  </si>
  <si>
    <t>Manutenção de Documentação</t>
  </si>
  <si>
    <t>Verificação de Erro</t>
  </si>
  <si>
    <t>Ponto de Função de Teste</t>
  </si>
  <si>
    <t>Componente Interno</t>
  </si>
  <si>
    <t>Componente Interno - Configuração</t>
  </si>
  <si>
    <t>PF Bruto</t>
  </si>
  <si>
    <t>PF com Deflator</t>
  </si>
  <si>
    <t>BAIXA</t>
  </si>
  <si>
    <t>MEDIA/ALTA</t>
  </si>
  <si>
    <t>baixa</t>
  </si>
  <si>
    <t>media/alta</t>
  </si>
  <si>
    <t>M/A</t>
  </si>
  <si>
    <t>B</t>
  </si>
  <si>
    <t>PREDOMINANCIA</t>
  </si>
  <si>
    <t>SOMA:</t>
  </si>
  <si>
    <t>Atividade</t>
  </si>
  <si>
    <t>Referência (%)</t>
  </si>
  <si>
    <t>Testes</t>
  </si>
  <si>
    <t>Implantação</t>
  </si>
  <si>
    <t>Engenharia de Requisitos</t>
  </si>
  <si>
    <t xml:space="preserve">Design / Arquitetura </t>
  </si>
  <si>
    <t xml:space="preserve">Implementação </t>
  </si>
  <si>
    <t xml:space="preserve">Homologação </t>
  </si>
  <si>
    <t>PF Liquido</t>
  </si>
  <si>
    <t>DIAS UTEIS ACIMA DE 100PF</t>
  </si>
  <si>
    <t>TOTAL FINAL:</t>
  </si>
  <si>
    <t>SISP 2.3 - Tabela 1: Distribuição de Esforço por Macroatividades do Projeto</t>
  </si>
  <si>
    <t>Descrição TD</t>
  </si>
  <si>
    <t>Descrição AR/TR</t>
  </si>
  <si>
    <t>Tela da funcionalidade</t>
  </si>
  <si>
    <t>Nome da funcionalidade</t>
  </si>
  <si>
    <t xml:space="preserve"> QTD INM</t>
  </si>
  <si>
    <t>QTD TD</t>
  </si>
  <si>
    <t>QTD AR/TR</t>
  </si>
  <si>
    <t xml:space="preserve">   (I/A/E/T)   </t>
  </si>
  <si>
    <r>
      <t>SISP 2.3:
4.3 Projetos de Migração de Dados</t>
    </r>
    <r>
      <rPr>
        <sz val="12"/>
        <color indexed="8"/>
        <rFont val="Arial2"/>
      </rPr>
      <t xml:space="preserve">
Um projeto de migração </t>
    </r>
    <r>
      <rPr>
        <sz val="12"/>
        <color indexed="10"/>
        <rFont val="Arial2"/>
      </rPr>
      <t>deve contemplar minimamente: 
Os ALI mantidos pela migração, as Entradas Externas</t>
    </r>
    <r>
      <rPr>
        <sz val="12"/>
        <color indexed="8"/>
        <rFont val="Arial2"/>
      </rPr>
      <t xml:space="preserve"> – considerando as cargas de dados nos ALI – e, caso seja solicitado pelo usuário, os relatórios gerenciais das cargas, que serão contados como Saídas Externas. 
Os projetos de migração de dados devem ser contados como um novo projeto de desenvolvimento de um sistema, seguindo a fórmula abaixo:
</t>
    </r>
    <r>
      <rPr>
        <b/>
        <sz val="12"/>
        <color indexed="8"/>
        <rFont val="Arial2"/>
      </rPr>
      <t>PF_CONVERSÃO = PF_INCLUIDO</t>
    </r>
  </si>
  <si>
    <r>
      <t>SISP 2.3:
4.4 Manutenção Corretiva</t>
    </r>
    <r>
      <rPr>
        <sz val="12"/>
        <color indexed="8"/>
        <rFont val="Arial2"/>
      </rPr>
      <t xml:space="preserve">
Quando o sistema estiver fora da garantia ou não tenha sido desenvolvido pela empresa contratada, deverá ser estimado e calculado o tamanho do projeto de manutenção corretiva. 
Nestes casos, a aferição do tamanho em pontos de função da funcionalidade ou das funcionalidades corrigidas deve considerar um fator de impacto (FI) sobre o PF_ALTERADO.
</t>
    </r>
    <r>
      <rPr>
        <b/>
        <sz val="12"/>
        <color indexed="8"/>
        <rFont val="Arial2"/>
      </rPr>
      <t>PF_CORRETIVA = FI x PF_ALTERADO</t>
    </r>
    <r>
      <rPr>
        <sz val="12"/>
        <color indexed="8"/>
        <rFont val="Arial2"/>
      </rPr>
      <t xml:space="preserve">
Fator de Impacto (FI):
•  </t>
    </r>
    <r>
      <rPr>
        <b/>
        <sz val="12"/>
        <color indexed="10"/>
        <rFont val="Arial2"/>
      </rPr>
      <t>50%</t>
    </r>
    <r>
      <rPr>
        <sz val="12"/>
        <color indexed="8"/>
        <rFont val="Arial2"/>
      </rPr>
      <t xml:space="preserve"> quando estiver fora da garantia e a </t>
    </r>
    <r>
      <rPr>
        <sz val="12"/>
        <color indexed="10"/>
        <rFont val="Arial2"/>
      </rPr>
      <t>correção for feita pela mesma empresa que desenvolveu</t>
    </r>
    <r>
      <rPr>
        <sz val="12"/>
        <color indexed="8"/>
        <rFont val="Arial2"/>
      </rPr>
      <t xml:space="preserve"> a funcionalidade.
•  </t>
    </r>
    <r>
      <rPr>
        <b/>
        <sz val="12"/>
        <color indexed="10"/>
        <rFont val="Arial2"/>
      </rPr>
      <t>75%</t>
    </r>
    <r>
      <rPr>
        <sz val="12"/>
        <color indexed="8"/>
        <rFont val="Arial2"/>
      </rPr>
      <t xml:space="preserve"> quando estiver fora da garantia e a </t>
    </r>
    <r>
      <rPr>
        <sz val="12"/>
        <color indexed="10"/>
        <rFont val="Arial2"/>
      </rPr>
      <t>correção for feita por empresa diferente</t>
    </r>
    <r>
      <rPr>
        <sz val="12"/>
        <color indexed="8"/>
        <rFont val="Arial2"/>
      </rPr>
      <t xml:space="preserve"> daquela que desenvolveu a funcionalidade.</t>
    </r>
  </si>
  <si>
    <r>
      <t xml:space="preserve">SISP 2.3:
4.5.1  Mudança de Plataforma - Linguagem de Programação
</t>
    </r>
    <r>
      <rPr>
        <sz val="12"/>
        <color indexed="8"/>
        <rFont val="Arial2"/>
      </rPr>
      <t>Nesta categoria encontram-se as demandas de redesenvolvimento de sistemas em outra linguagem de programação. 
Como os projetos legados, frequentemente, não possuem documentação, devem ser considerados como novos projetos de desenvolvimento. Assim, será utilizada a fórmula de projetos de desenvolvimento do CPM 4.3
Observe que caso não exista mudança nas funções de dados, ou seja, o banco de dados da aplicação seja mantido, as funções de dados não devem ser contadas. 
No entanto, nesse caso, deve ser realizada a contagem das funções de dados a fim de compor
a documentação da contagem final do projeto.</t>
    </r>
  </si>
  <si>
    <r>
      <t xml:space="preserve">SISP 2.3:
4.5.2  Mudança de Plataforma - Banco de Dados
</t>
    </r>
    <r>
      <rPr>
        <sz val="12"/>
        <color indexed="8"/>
        <rFont val="Arial2"/>
      </rPr>
      <t xml:space="preserve">Caso a demanda de redesenvolvimento seja de um sistema gerenciador de banco
de dados relacional para outro relacional, deve ser utilizada a seguinte fórmula:
</t>
    </r>
    <r>
      <rPr>
        <b/>
        <sz val="12"/>
        <color indexed="8"/>
        <rFont val="Arial2"/>
      </rPr>
      <t>PF_REDESENVOLVIMENTO_BD_RELACIONAL = (PF_ALTERADO X 0,30) + PF_CONVERSÃO</t>
    </r>
    <r>
      <rPr>
        <sz val="12"/>
        <color indexed="8"/>
        <rFont val="Arial2"/>
      </rPr>
      <t xml:space="preserve">
O PF_ALTERADO deve considerar apenas as funcionalidades impactadas. 
As funcionalidades que possuem apenas demandas de testes, devem ser contadas usando o
percentual da fase de testes.
Nos projetos de redesenvolvimento de banco de dados relacional para outro relacional, recomenda-se tratar o PF_CONVERSÃO dentro do mesmo projeto.
Na mudança de banco relacional para relacional, geralmente a estrutura de dados não é alterada, desta forma não contamos as funções de dados.</t>
    </r>
  </si>
  <si>
    <r>
      <t xml:space="preserve">SISP 2.3:
4.6.1 Atualização de Versão – Linguagem de Programação
</t>
    </r>
    <r>
      <rPr>
        <sz val="12"/>
        <color indexed="8"/>
        <rFont val="Arial2"/>
      </rPr>
      <t xml:space="preserve">Nesta categoria encontram-se as demandas de atualização de versão de linguagem  de programação de sistemas. As funções de dados não devem ser contadas.
Estas demandas devem ser dimensionadas de acordo com a fórmula abaixo.
</t>
    </r>
    <r>
      <rPr>
        <b/>
        <sz val="12"/>
        <color indexed="8"/>
        <rFont val="Arial2"/>
      </rPr>
      <t xml:space="preserve">PF_ATUALIZAÇÃO_VERSÃO_LINGUAGEM = PF_ALTERADO x 0,30
</t>
    </r>
    <r>
      <rPr>
        <sz val="12"/>
        <color indexed="8"/>
        <rFont val="Arial2"/>
      </rPr>
      <t xml:space="preserve">
O PF_ALTERADO deve considerar apenas as funcionalidades impactadas. As funcionalidades que possuem apenas demandas de testes, devem ser contadas usando o percentual da fase de testes.
Cabe ressaltar que o redutor depende da linguagem da programação utilizada, considerando o grau de complexidade de implementação da mudança de versão no sistema em questão. 
Desta forma, recomenda-se fortemente a análise do percentual redutor da fórmula de contagem pelo órgão.</t>
    </r>
  </si>
  <si>
    <r>
      <t>SISP 2.3:
4.6.2 Atualização de Versão – Browser</t>
    </r>
    <r>
      <rPr>
        <sz val="12"/>
        <color indexed="8"/>
        <rFont val="Arial2"/>
      </rPr>
      <t xml:space="preserve">
Nesta categoria encontram-se as demandas de atualização de aplicações Web para executar em novas versões de um mesmo browser e para suportar a execução em mais de um browser.
É importante destacar que este tipo de procedimento usualmente é realizado quando é necessário resolver algum problema de incompatibilidade. As funções de dados não devem ser contadas. 
Estas demandas devem ser dimensionadas de acordo com a fórmula abaixo.
</t>
    </r>
    <r>
      <rPr>
        <b/>
        <sz val="12"/>
        <color indexed="8"/>
        <rFont val="Arial2"/>
      </rPr>
      <t>PF_ATUALIZAÇÃO_VERSÃO_BROWSER = PF_ALTERADO x 0,30</t>
    </r>
    <r>
      <rPr>
        <sz val="12"/>
        <color indexed="8"/>
        <rFont val="Arial2"/>
      </rPr>
      <t xml:space="preserve">
Essas atualizações podem implicar em manutenções em componentes específicos da plataforma utilizada. Nesse caso, a demanda deve ser contada como componente interno reusável, descrita na seção 4.15 deste roteiro.
Recomenda-se enfaticamente a realização da análise de impacto das mudanças propostas para efeito de determinação do percentual adequado. 
Por exemplo, para sistemas que já atendem ao padrão W3C (World Wide Web Consortium) o esforço é menor, podendo usar, neste caso, um percentual diferente do citado acima. 
É importante ressaltar que os sistemas Web devem seguir o padrão W3C, como recomendado na ePing. Caso seja necessário fazer a adequação do sistema para atendimento ao padrão W3C, pode-se usar a fórmula acima.</t>
    </r>
  </si>
  <si>
    <r>
      <t xml:space="preserve">SISP 2.3:
4.6.3 Atualização de Versão – Banco de Dados
</t>
    </r>
    <r>
      <rPr>
        <sz val="12"/>
        <color indexed="8"/>
        <rFont val="Arial2"/>
      </rPr>
      <t xml:space="preserve">Nesta categoria encontram-se as demandas de atualização de versão do sistema gerenciador de banco de dados. As funções de dados não devem ser contadas. 
Estas demandas devem ser dimensionadas de acordo com a fórmula abaixo.
</t>
    </r>
    <r>
      <rPr>
        <b/>
        <sz val="12"/>
        <color indexed="8"/>
        <rFont val="Arial2"/>
      </rPr>
      <t xml:space="preserve">PF_ ATUALIZAÇÃO_VERSÃO_BD = PF_ALTERADO x 0,30
</t>
    </r>
    <r>
      <rPr>
        <sz val="12"/>
        <color indexed="8"/>
        <rFont val="Arial2"/>
      </rPr>
      <t>O PF_ALTERADO deve considerar apenas as funcionalidades impactadas. 
As funcionalidades que possuem apenas demandas de testes, devem ser contadas usando o
percentual da fase de testes.</t>
    </r>
  </si>
  <si>
    <r>
      <t xml:space="preserve">SISP 2.3:
4.7 Manutenção em Interface
</t>
    </r>
    <r>
      <rPr>
        <sz val="12"/>
        <color indexed="8"/>
        <rFont val="Arial2"/>
      </rPr>
      <t xml:space="preserve">Nestes casos, a aferição do tamanho em pontos de função das funções transacionais impactadas será realizada com a aplicação de um fator de redução de modo a considerar 20% da contagem de uma função transacional de mais baixa complexidade (3 PF), ou seja 0,6 PF, independentemente da complexidade da funcionalidade alterada. 
Neste tipo de manutenção não são contadas funções de dados.
</t>
    </r>
    <r>
      <rPr>
        <b/>
        <sz val="12"/>
        <color indexed="8"/>
        <rFont val="Arial2"/>
      </rPr>
      <t>PF_INTERFACE = 0,6 PF x QUANTIDADE DE FUNÇÕES TRANSACIONAIS IMPACTADAS</t>
    </r>
    <r>
      <rPr>
        <sz val="12"/>
        <color indexed="8"/>
        <rFont val="Arial2"/>
      </rPr>
      <t xml:space="preserve">
OBSERVAÇÃO 1 – HELP:
As demandas de projetos de desenvolvimento de sistemas ou de manutenção de funcionalidades contemplam o desenvolvimento ou atualização do help da funcionalidade em questão, sendo tratada como uma atividade de documentação no processo de software.
No caso de demandas específicas de desenvolvimento ou atualização de help estático de funcionalidades, estas podem ser enquadrada nesta seção e poderá ser usado um valor de
multiplicação inferior a 0,6 PF conforme análise de impacto das mudanças propostas.
Em caso de requisitos de usuário para o desenvolvimento de funcionalidades de manutenção de help, deve-se contar a função de dados de help e as funcionalidades de manutenção de help (por exemplo: incluir help de tela, consultar help de campo) de acordo com o CPM 4.3.</t>
    </r>
  </si>
  <si>
    <r>
      <t xml:space="preserve">SISP 2.3:
4.8 Adaptação em Funcionalidades sem Alteração de Requisitos
Funcionais
</t>
    </r>
    <r>
      <rPr>
        <sz val="12"/>
        <color indexed="8"/>
        <rFont val="Arial2"/>
      </rPr>
      <t xml:space="preserve">Nestes casos, a aferição do tamanho em pontos de função da funcionalidade ou das funcionalidades que sofreram impacto deve considerar um fator de impacto (FI) sobre o PF_ALTERADO, seguindo os conceitos do CPM 4.3, apresentados na seção 4.2.
</t>
    </r>
    <r>
      <rPr>
        <b/>
        <sz val="12"/>
        <color indexed="8"/>
        <rFont val="Arial2"/>
      </rPr>
      <t xml:space="preserve">PF_ADAPTATIVA = FI x PF_ALTERADO
</t>
    </r>
    <r>
      <rPr>
        <sz val="12"/>
        <color indexed="8"/>
        <rFont val="Arial2"/>
      </rPr>
      <t xml:space="preserve">
FI (Fator de Impacto) pode variar conforme condições abaixo:
•  FI = </t>
    </r>
    <r>
      <rPr>
        <b/>
        <sz val="12"/>
        <color indexed="10"/>
        <rFont val="Arial2"/>
      </rPr>
      <t>50%</t>
    </r>
    <r>
      <rPr>
        <sz val="12"/>
        <color indexed="8"/>
        <rFont val="Arial2"/>
      </rPr>
      <t xml:space="preserve"> para funcionalidade de sistema </t>
    </r>
    <r>
      <rPr>
        <sz val="12"/>
        <color indexed="10"/>
        <rFont val="Arial2"/>
      </rPr>
      <t xml:space="preserve">desenvolvida ou mantida </t>
    </r>
    <r>
      <rPr>
        <sz val="12"/>
        <rFont val="Arial2"/>
      </rPr>
      <t>por meio de um projeto de melhoria</t>
    </r>
    <r>
      <rPr>
        <sz val="12"/>
        <color indexed="10"/>
        <rFont val="Arial2"/>
      </rPr>
      <t xml:space="preserve"> pela empresa contratada</t>
    </r>
    <r>
      <rPr>
        <sz val="12"/>
        <color indexed="8"/>
        <rFont val="Arial2"/>
      </rPr>
      <t xml:space="preserve">.
•  FI = </t>
    </r>
    <r>
      <rPr>
        <b/>
        <sz val="12"/>
        <color indexed="10"/>
        <rFont val="Arial2"/>
      </rPr>
      <t>75%</t>
    </r>
    <r>
      <rPr>
        <sz val="12"/>
        <color indexed="8"/>
        <rFont val="Arial2"/>
      </rPr>
      <t xml:space="preserve"> para funcionalidade de sistema </t>
    </r>
    <r>
      <rPr>
        <sz val="12"/>
        <color indexed="10"/>
        <rFont val="Arial2"/>
      </rPr>
      <t>não desenvolvida ou mantida</t>
    </r>
    <r>
      <rPr>
        <sz val="12"/>
        <color indexed="8"/>
        <rFont val="Arial2"/>
      </rPr>
      <t xml:space="preserve"> por meio de um projeto de melhoria </t>
    </r>
    <r>
      <rPr>
        <sz val="12"/>
        <color indexed="10"/>
        <rFont val="Arial2"/>
      </rPr>
      <t>pela empresa contratada</t>
    </r>
    <r>
      <rPr>
        <sz val="12"/>
        <color indexed="8"/>
        <rFont val="Arial2"/>
      </rPr>
      <t>.</t>
    </r>
  </si>
  <si>
    <r>
      <t xml:space="preserve">SISP 2.3:
4.9.1 Apuração Especial – Base de Dados
</t>
    </r>
    <r>
      <rPr>
        <sz val="12"/>
        <color indexed="8"/>
        <rFont val="Arial2"/>
      </rPr>
      <t xml:space="preserve">Este tipo de apuração especial é um projeto que inclui a geração de procedimentos para atualização da base de dados. 
Deve-se destacar que estas funções são executadas apenas uma vez, não fazendo parte da aplicação, visando a correção de dados incorretos na base de dados da aplicação ou atualização em função de modificação da estrutura de dados, por exemplo inclusão de valor “sim” ou “não” no campo “indicador de matriz” referente ao CNPJ.
</t>
    </r>
    <r>
      <rPr>
        <sz val="12"/>
        <color indexed="10"/>
        <rFont val="Arial2"/>
      </rPr>
      <t>Normalmente, nesse tipo de atualização são afetados múltiplos registros.</t>
    </r>
    <r>
      <rPr>
        <sz val="12"/>
        <color indexed="8"/>
        <rFont val="Arial2"/>
      </rPr>
      <t xml:space="preserve">
Nestes casos, considera-se a contagem de pontos de função das funcionalidades desenvolvidas. Geralmente, estas funcionalidades são classificadas como Entradas Externas. 
É importante ressaltar que as funções de dados associadas aos dados atualizados não devem ser contadas, considerando que não há mudanças nas estruturas dos Arquivos Lógicos Internos.</t>
    </r>
  </si>
  <si>
    <r>
      <t xml:space="preserve">SISP 2.3:
4.9.2 Apuração Especial – Geração de Relatórios
</t>
    </r>
    <r>
      <rPr>
        <sz val="12"/>
        <color indexed="8"/>
        <rFont val="Arial2"/>
      </rPr>
      <t xml:space="preserve">Este tipo de apuração especial é um projeto que inclui a geração de relatórios em uma ou mais mídias para o usuário. 
Em alguns casos, são solicitadas extrações de dados e envio dos dados para outros sistemas. 
Caso, neste envio de dados, sejam requisitadas atualizações no sistema de origem, então essas funções transacionais são Saídas Externas, devido à atualização do Arquivo Lógico Interno.
</t>
    </r>
    <r>
      <rPr>
        <sz val="12"/>
        <color indexed="10"/>
        <rFont val="Arial2"/>
      </rPr>
      <t>Deve-se destacar que essas funções são executadas apenas uma vez</t>
    </r>
    <r>
      <rPr>
        <sz val="12"/>
        <color indexed="8"/>
        <rFont val="Arial2"/>
      </rPr>
      <t>, não fazendo
parte da aplicação. 
Nestes casos, considera-se contagem de pontos de função das funcionalidades desenvolvidas. 
Frequentemente, estas funcionalidades são classificadas como Saídas Externas. 
Também podem ser classificadas como Consultas Externas, caso não possuam cálculos ou criação de dados derivados.
É importante ressaltar que as funções de dados associadas aos dados atualizados não devem ser contadas, considerando que não há mudanças nas estruturas dos Arquivos Lógicos.</t>
    </r>
  </si>
  <si>
    <r>
      <t xml:space="preserve">SISP 2.3:
4.9.3 Apuração Especial – Reexecução
</t>
    </r>
    <r>
      <rPr>
        <sz val="12"/>
        <color indexed="8"/>
        <rFont val="Arial2"/>
      </rPr>
      <t xml:space="preserve">Em alguns casos, a empresa contratante pode ter interesse em executar uma apuração especial mais de uma vez.
Nestes casos, </t>
    </r>
    <r>
      <rPr>
        <sz val="12"/>
        <color indexed="10"/>
        <rFont val="Arial2"/>
      </rPr>
      <t>ela deve solicitar formalmente à contratada o armazenamento do script executado</t>
    </r>
    <r>
      <rPr>
        <sz val="12"/>
        <color indexed="8"/>
        <rFont val="Arial2"/>
      </rPr>
      <t xml:space="preserve">. 
Desta forma, se for solicitada a reexecução de uma apuração especial, esta deve ser dimensionada com a aplicação de um fator redutor de 10% na contagem de pontos de função da apuração especial em questão, da seguinte maneira:
</t>
    </r>
    <r>
      <rPr>
        <b/>
        <sz val="12"/>
        <color indexed="8"/>
        <rFont val="Arial2"/>
      </rPr>
      <t>PF_REEXECUÇÃO_APURAÇÃO = PF_NÃO_AJUSTADO x 0,10</t>
    </r>
  </si>
  <si>
    <r>
      <t xml:space="preserve">SISP 2.3:
4.10  Atualização de Dados
</t>
    </r>
    <r>
      <rPr>
        <sz val="12"/>
        <color indexed="8"/>
        <rFont val="Arial2"/>
      </rPr>
      <t xml:space="preserve">Em alguns casos, as demandas de correção de problemas em base de dados estão associadas a atualizações manuais (de forma interativa), diretamente no banco de dados em um único registro, e que não envolvem cálculos ou procedimentos complexos. 
São </t>
    </r>
    <r>
      <rPr>
        <sz val="12"/>
        <color indexed="10"/>
        <rFont val="Arial2"/>
      </rPr>
      <t>exemplos desse tipo de demanda, a atualização do valor de um campo de uma tabela</t>
    </r>
    <r>
      <rPr>
        <sz val="12"/>
        <color indexed="8"/>
        <rFont val="Arial2"/>
      </rPr>
      <t xml:space="preserve"> cadastrado erroneamente ou a exclusão de um registro de uma tabela.
Nestes casos, a aferição do tamanho em Pontos de Função deve considerar 10% do PF de uma Entrada Externa e os Tipos de Dados da Entrada Externa são todos os TD considerados na funcionalidade – campos atualizados e campos utilizados para a seleção do registro.
</t>
    </r>
    <r>
      <rPr>
        <b/>
        <sz val="12"/>
        <color indexed="8"/>
        <rFont val="Arial2"/>
      </rPr>
      <t>PF_ATUALIZAÇÃO_BD = PF_INCLUÍDO x 0,10</t>
    </r>
  </si>
  <si>
    <r>
      <t xml:space="preserve">SISP 2.3:
4.11  Desenvolvimento, Manutenção e Publicação de Páginas
Estáticas de Intranet, Internet ou Portal
</t>
    </r>
    <r>
      <rPr>
        <sz val="12"/>
        <color indexed="8"/>
        <rFont val="Arial2"/>
      </rPr>
      <t xml:space="preserve">Nesta seção são tratados desenvolvimentos e manutenções específicas em páginas estáticas de portais, intranets ou websites. As demandas desta seção abrangem a publicação de páginas Web com conteúdo estático. 
Estas demandas são consideradas como desenvolvimento de consultas. 
Nestes casos, considera-se 20% dos pontos de função das consultas desenvolvidas. 
</t>
    </r>
    <r>
      <rPr>
        <sz val="12"/>
        <color indexed="10"/>
        <rFont val="Arial2"/>
      </rPr>
      <t xml:space="preserve">Cada página é contada como uma consulta.
 </t>
    </r>
    <r>
      <rPr>
        <sz val="12"/>
        <color indexed="8"/>
        <rFont val="Arial2"/>
      </rPr>
      <t xml:space="preserve">
As consultas são consideradas consultas externas simples (3 PF). 
Ou seja, 0,6 PF por cada página desenvolvida ou mantida, de acordo com a fórmula abaixo:
</t>
    </r>
    <r>
      <rPr>
        <b/>
        <sz val="12"/>
        <color indexed="8"/>
        <rFont val="Arial2"/>
      </rPr>
      <t>PF_PUBLICAÇÃO = 0,6 PF x Quantidade de Páginas Alteradas ou Incluídas</t>
    </r>
  </si>
  <si>
    <r>
      <t xml:space="preserve">SISP 2.3:
4.12  Manutenção de Documentação de Sistemas Legados
</t>
    </r>
    <r>
      <rPr>
        <sz val="12"/>
        <color indexed="8"/>
        <rFont val="Arial2"/>
      </rPr>
      <t xml:space="preserve">São tratadas demandas de documentação ou atualização de documentação de sistemas legados.
</t>
    </r>
    <r>
      <rPr>
        <sz val="12"/>
        <color indexed="10"/>
        <rFont val="Arial2"/>
      </rPr>
      <t xml:space="preserve">Observe que o desenvolvedor deve realizar uma engenharia reversa da aplicação para gerar a documentação.
</t>
    </r>
    <r>
      <rPr>
        <sz val="12"/>
        <color indexed="8"/>
        <rFont val="Arial2"/>
      </rPr>
      <t xml:space="preserve"> 
Para este tipo de projeto foi definido o fator de impacto de 25% dos pontos de função da aplicação em questão, considerando a fase de requisitos e a geração de artefatos associados a requisitos,
conforme a fórmula abaixo.
</t>
    </r>
    <r>
      <rPr>
        <b/>
        <sz val="12"/>
        <color indexed="8"/>
        <rFont val="Arial2"/>
      </rPr>
      <t>PF_DOCUMENTAÇÃO = PF_NÃO_AJUSTADO x 0,25</t>
    </r>
  </si>
  <si>
    <r>
      <t xml:space="preserve">SISP 2.3:
4.13  Verificação de Erros
</t>
    </r>
    <r>
      <rPr>
        <sz val="12"/>
        <color indexed="8"/>
        <rFont val="Arial2"/>
      </rPr>
      <t xml:space="preserve">As verificações de erro ou análise e solução de problemas são as demandas
referentes a todo comportamento anormal ou indevido apontado pelo cliente nos sistemas
aplicativos
Entretanto, uma vez não constatado o problema apontado pelo cliente ou o
mesmo for decorrente de regras de negócio implementadas ou utilização incorreta
das funcionalidades, será realizada a aferição do tamanho em pontos de função das
funcionalidades verificadas que o cliente reportou erro. 
Caso exista documentação de testes das funcionalidades verificadas, então será
considerado 15% (mesmo percentual da fase de Testes, conforme Tabela 7) do tamanho
funcional das funcionalidades analisadas, segundo a fórmula abaixo:
</t>
    </r>
    <r>
      <rPr>
        <b/>
        <sz val="12"/>
        <color indexed="8"/>
        <rFont val="Arial2"/>
      </rPr>
      <t xml:space="preserve">
PF_VERIFICAÇÃO = PF_Funcionalidade_Reportada_Com_Erro x 0,15
</t>
    </r>
  </si>
  <si>
    <r>
      <t xml:space="preserve">SISP 2.3:
4.13  Verificação de Erros
</t>
    </r>
    <r>
      <rPr>
        <sz val="12"/>
        <color indexed="8"/>
        <rFont val="Arial2"/>
      </rPr>
      <t xml:space="preserve">As verificações de erro ou análise e solução de problemas são as demandas
referentes a todo comportamento anormal ou indevido apontado pelo cliente nos sistemas
aplicativos
Entretanto, uma vez não constatado o problema apontado pelo cliente ou o
mesmo for decorrente de regras de negócio implementadas ou utilização incorreta
das funcionalidades, será realizada a aferição do tamanho em pontos de função das
funcionalidades verificadas que o cliente reportou erro. Caso não exista documentação de
testes disponível dessas funcionalidades verificadas, será considerado 20% do tamanho
funcional dessas funcionalidades com solicitação de análise pelo órgão contratante,
segundo a fórmula abaixo:
</t>
    </r>
    <r>
      <rPr>
        <b/>
        <sz val="12"/>
        <color indexed="8"/>
        <rFont val="Arial2"/>
      </rPr>
      <t xml:space="preserve">
PF_VERIFICAÇÃO = PF_Funcionalidade_Reportada_Com_Erro x 0,20</t>
    </r>
  </si>
  <si>
    <r>
      <t xml:space="preserve">SISP 2.3:
4.14  Pontos de Função de Teste
</t>
    </r>
    <r>
      <rPr>
        <sz val="12"/>
        <color indexed="8"/>
        <rFont val="Arial2"/>
      </rPr>
      <t xml:space="preserve">O tamanho das funções a serem apenas
testadas deve ser aferido em Pontos de Função de Teste (PFT). Não considerar as
funcionalidades incluídas, alteradas ou excluídas do projeto de manutenção na contagem
de Pontos de Função de Teste.
A contagem de PFT será o somatório dos tamanhos em pontos de função das
funções transacionais envolvidas no teste:
PFT = Somatório dos Tamanhos das Funções Transacionais Testadas
A conversão do PFT em ponto de função deve ser feita de acordo com a fórmula abaixo:
</t>
    </r>
    <r>
      <rPr>
        <b/>
        <sz val="12"/>
        <color indexed="8"/>
        <rFont val="Arial2"/>
      </rPr>
      <t>PF_TESTES = PFT x 0,15</t>
    </r>
  </si>
  <si>
    <r>
      <t xml:space="preserve">SISP 2.3:
4.15  Componente Interno Reusável
</t>
    </r>
    <r>
      <rPr>
        <sz val="12"/>
        <color indexed="8"/>
        <rFont val="Arial2"/>
      </rPr>
      <t xml:space="preserve">este roteiro propõe que o componente, o qual deverá ser testado, seja
considerado como um processo elementar independente e sua alteração seja contada
aplicando-se um fator de impacto (FI) sobre o PF_ALTERADO, seguindo os conceitos do
CPM 4.3, apresentados na seção 4.2 - Projeto de Melhoria. Além disso, as funcionalidades
da aplicação que necessitem de teste devem ser requisitadas pela contratante e
dimensionadas por meio da métrica Pontos de Função de Teste proposta na seção 4.14.
</t>
    </r>
    <r>
      <rPr>
        <b/>
        <sz val="12"/>
        <color indexed="8"/>
        <rFont val="Arial2"/>
      </rPr>
      <t>PF_COMPONENTE = FI x PF_ALTERADO</t>
    </r>
  </si>
  <si>
    <r>
      <t xml:space="preserve">SISP 2.3:
4.15  Componente Interno Reusável
</t>
    </r>
    <r>
      <rPr>
        <sz val="12"/>
        <color indexed="8"/>
        <rFont val="Arial2"/>
      </rPr>
      <t xml:space="preserve">Além disso, existem casos onde são realizadas manutenções de valores de
elementos internos de configuração que afetam o comportamento ou a
apresentação do sistema de forma geral, tais como páginas de estilos (arquivos CSS
de sistemas Web), arquivos com mensagens de erro, arquivos de configuração de
sistema e arquivos de internacionalização. Nestes casos, a aferição do tamanho
em pontos de função será realizada com a aplicação de um fator de redução de
modo a considerar 20% da contagem de uma função transacional de mais baixa
complexidade (3 PF), ou seja 0,6 PF. Assim sendo, deve ser utilizada a seguinte
fórmula de cálculo:
</t>
    </r>
    <r>
      <rPr>
        <b/>
        <sz val="12"/>
        <color indexed="8"/>
        <rFont val="Arial2"/>
      </rPr>
      <t xml:space="preserve">
PF_COMPONENTE_ARQUIVO = 0,6 PF x QTD_ARQUIVOS_ALTERADOS</t>
    </r>
  </si>
  <si>
    <t xml:space="preserve">   Função   </t>
  </si>
  <si>
    <t xml:space="preserve">   AR/TR   </t>
  </si>
  <si>
    <t xml:space="preserve">  Comp  </t>
  </si>
  <si>
    <t xml:space="preserve">  PF  </t>
  </si>
  <si>
    <t xml:space="preserve">   Tipo   </t>
  </si>
  <si>
    <t xml:space="preserve">    TD    </t>
  </si>
  <si>
    <t>Projetos 
Complex. Baixa (dias uteis)</t>
  </si>
  <si>
    <t>Projetos 
Complex. Média (dias uteis)</t>
  </si>
  <si>
    <t>Assembleia Legislativa do Estado de Santa Catarina</t>
  </si>
  <si>
    <t>PPF-SIGRH</t>
  </si>
  <si>
    <t>SIGRH - Sistema Integrado de Gestão de Recursos Humanos</t>
  </si>
  <si>
    <t>2.1</t>
  </si>
  <si>
    <t>Manter Órgão</t>
  </si>
  <si>
    <t xml:space="preserve">Incluir Órgão </t>
  </si>
  <si>
    <t xml:space="preserve">Alterar Órgão </t>
  </si>
  <si>
    <t>2.2</t>
  </si>
  <si>
    <t>Manter Unidade Organizacional</t>
  </si>
  <si>
    <t xml:space="preserve">Incluir Unidade Organizacional </t>
  </si>
  <si>
    <t xml:space="preserve">Alterar Unidade Organizacional </t>
  </si>
  <si>
    <t>2.3</t>
  </si>
  <si>
    <t>2.4</t>
  </si>
  <si>
    <t>Manter Orgaos Externos</t>
  </si>
  <si>
    <t xml:space="preserve">Incluir Orgaos Externos </t>
  </si>
  <si>
    <t xml:space="preserve">Alterar Orgaos Externos </t>
  </si>
  <si>
    <t>2.5</t>
  </si>
  <si>
    <t>Manter Prestadores de Servico</t>
  </si>
  <si>
    <t xml:space="preserve">Listar Prestadores de Servico </t>
  </si>
  <si>
    <t xml:space="preserve">Incluir Prestadores de Servico </t>
  </si>
  <si>
    <t xml:space="preserve">Alterar Prestadores de Servico </t>
  </si>
  <si>
    <t>2.6</t>
  </si>
  <si>
    <t>Manter Contratos</t>
  </si>
  <si>
    <t>Detalhar prestador de Serviço</t>
  </si>
  <si>
    <t>2.7</t>
  </si>
  <si>
    <t>Manter Convenios</t>
  </si>
  <si>
    <t>Pesquisa auxiliar Instituição de ensino</t>
  </si>
  <si>
    <t>2.8</t>
  </si>
  <si>
    <t>2.9</t>
  </si>
  <si>
    <t>Manter Concessão do Auxílio Creche</t>
  </si>
  <si>
    <t xml:space="preserve">Incluir Concessão do Auxílio Creche </t>
  </si>
  <si>
    <t xml:space="preserve">Alterar Concessão do Auxílio Creche </t>
  </si>
  <si>
    <t>2.10</t>
  </si>
  <si>
    <t>2.11</t>
  </si>
  <si>
    <t>2.12</t>
  </si>
  <si>
    <t>2.13</t>
  </si>
  <si>
    <t>Instituições de Ensino</t>
  </si>
  <si>
    <t xml:space="preserve">Listar Instituições de Ensino </t>
  </si>
  <si>
    <t xml:space="preserve">Incluir Instituições de Ensino </t>
  </si>
  <si>
    <t xml:space="preserve">Alterar Instituições de Ensino </t>
  </si>
  <si>
    <t>2.14</t>
  </si>
  <si>
    <t>Manter Dados de Empenho da Rubrica</t>
  </si>
  <si>
    <t xml:space="preserve">Alterar Dados de Empenho da Rubrica </t>
  </si>
  <si>
    <t>2.15</t>
  </si>
  <si>
    <t>Manter Convênios para Créditos Bancários</t>
  </si>
  <si>
    <t xml:space="preserve">Incluir Convênios para Créditos Bancários </t>
  </si>
  <si>
    <t xml:space="preserve">Alterar Convênios para Créditos Bancários </t>
  </si>
  <si>
    <t>2.16</t>
  </si>
  <si>
    <t>Manter Consignatárias</t>
  </si>
  <si>
    <t xml:space="preserve">Listar Consignatárias </t>
  </si>
  <si>
    <t xml:space="preserve">Incluir Consignatárias </t>
  </si>
  <si>
    <t xml:space="preserve">Alterar Consignatárias </t>
  </si>
  <si>
    <t xml:space="preserve">Representação Consignatárias </t>
  </si>
  <si>
    <t>2.17</t>
  </si>
  <si>
    <t>Manter Contratos de Serviços</t>
  </si>
  <si>
    <t xml:space="preserve">Incluir Contratos de Serviços </t>
  </si>
  <si>
    <t xml:space="preserve">Alterar Contratos de Serviços </t>
  </si>
  <si>
    <t>2.18</t>
  </si>
  <si>
    <t>2.19</t>
  </si>
  <si>
    <t>Manter Certificado Digital</t>
  </si>
  <si>
    <t xml:space="preserve">Incluir Certificado Digital </t>
  </si>
  <si>
    <t xml:space="preserve">Alterar Certificado Digital </t>
  </si>
  <si>
    <t>Manter Complemento do Vinculo</t>
  </si>
  <si>
    <t xml:space="preserve">Incluir Complemento do Vinculo </t>
  </si>
  <si>
    <t xml:space="preserve">Alterar Complemento do Vinculo </t>
  </si>
  <si>
    <t>Manter Complemento de Afastamento</t>
  </si>
  <si>
    <t xml:space="preserve">Alterar Complemento de Afastamento </t>
  </si>
  <si>
    <t>Manter Dirf Mensal</t>
  </si>
  <si>
    <t xml:space="preserve">Alterar Dirf Mensal </t>
  </si>
  <si>
    <t xml:space="preserve">Manter Esocial do Orgão </t>
  </si>
  <si>
    <t xml:space="preserve">Alterar Esocial do Orgão </t>
  </si>
  <si>
    <t>Manter Parâmetro do Orgão</t>
  </si>
  <si>
    <t xml:space="preserve">Alterar Parâmetro do Orgão </t>
  </si>
  <si>
    <t xml:space="preserve">Orgao
Agrupamento
</t>
  </si>
  <si>
    <t>Orgao
Unidade Organizacional</t>
  </si>
  <si>
    <t>Ente
UF
Município
CNPJ do órgão externo
Nome do órgão externo
Prestador de serviço de plano de saúde
Código do órgão externo
Data inicial do convênio
Data final do convênio
Órgão/Empresa responsável pela perícia médica
Número do convênio
Ano
Ação
Mensagem</t>
  </si>
  <si>
    <t>Prestadores de servico</t>
  </si>
  <si>
    <t>Código prestador de serviço
Nome do prestador de serviço  
CNPJ do prestador de serviço  
Endereço
CEP  
Tipo de logradouro  
Logradouro  
Número  
Complemento  
Estado  
Município  
Bairro  
Telefone  
Fax  
Ação
Mensagem</t>
  </si>
  <si>
    <t>Auxilio creche
Vinculo
Dependente</t>
  </si>
  <si>
    <t xml:space="preserve">Instituição de ensino
</t>
  </si>
  <si>
    <t>Rubrica
Orgao</t>
  </si>
  <si>
    <t>Consignatárias</t>
  </si>
  <si>
    <t>Agrupamento de órgãos
Órgão que representa o agrupamento (contratante)
Consignatária (contratada)
Número do contrato
Data inicial do contrato
Data final do contrato
Data final após prorrogação
Tipo de serviço
Descrição do serviço
Objeto do contrato
Endereço da imagem de publicação do contrato
Número da apólice
Registro na SUSEP
Taxa de angariamento
CPF
Nome
Taxa de corretagem
DDD
Comercial
Ramal
DDD Residencial
Residencial
DDD Celular
Celular
CNPJ
Nome da empresa</t>
  </si>
  <si>
    <t>Agrupamento
Orgao
Contrato servico</t>
  </si>
  <si>
    <t>Pessoa
DIRF</t>
  </si>
  <si>
    <t>Orgao
Esocial param.</t>
  </si>
  <si>
    <t>Agrupamento de órgãos
Data inicial da vigência
Data final da vigência
Sigla
Nome
CNPJ
E-mail
Site
Percentual de vagas reservadas para o sexo feminino em processo seletivo
Inscrição estadual
Inscrição municipal
Tipo do órgão
Indicador de SDR
Região do órgão
Unidade organizacional de recursos humanos
Órgão da fonte pagadora
CNPJ da fonte pagadora
Órgão inerente ao Instituto de Previdência Social
Tipo de atribuição de matrícula
Ativo
Inativo
Bolsista</t>
  </si>
  <si>
    <t>Agrupamento de órgãos
Sigla do órgão
Nome do órgão
Data inicial da vigência
Data final da vigência
Sigla
Nome
CNPJ
E-mail
Site
Matrícula do responsável pelo CNPJ
Percentual de vagas reservadas para o sexo feminino em processo seletivo
Inscrição estadual
Inscrição municipal
Tipo do órgão
Indicador de SDR
Região do órgão
Unidade organizacional de recursos humanos
Órgão da fonte pagadora
CNPJ da fonte pagadora
Órgão inerente ao Instituto de Previdência Social
Tipo de atribuição de matrícula
Ativo
Inativo
Bolsista</t>
  </si>
  <si>
    <t>Órgão
Data inicial da vigência
Data final da vigência
Unidade organizacional modelo
Sigla
Nome
Unidade organizacional superior hierarquicamente
E-mail
Lei de amparo à criação da unidade organizacional
Tipo
Sub-tipo
CNPJ
Órgão/Unidade organizacional superior administrativamente
Órgão/Unidade organizacional superior tecnicamente
Órgão/Unidade organizacional superior de recursos humanos
Órgão/Unidade organizacional superior para controle de escala
Número do centro de custo
Unidade gestora de pensão
Unidade como Filial
Unidade organizacional municipalizada
Número do convênio da municipalização
Código da unidade organizacional no sistema Sei</t>
  </si>
  <si>
    <t>SIGRH - RCM - Relatório de Controle de Mudança - CAD - 3600-2025 2.15 (SOC) – Manter Complemento do Vínculo</t>
  </si>
  <si>
    <t>SIGRH - RCM - Relatório de Controle de Mudança - CAD - 3600-2025 2.16 (SOC) – Manter Complemento de Afastamento</t>
  </si>
  <si>
    <t>SIGRH - RCM - Relatório de Controle de Mudança - CAD - 3600-2025 2.17 (SOC) – Manter Dirf Mensal</t>
  </si>
  <si>
    <t>SIGRH - RCM - Relatório de Controle de Mudança - CAD - 3600-2025 2.18 (SOC) – Manter Esocial do Órgão</t>
  </si>
  <si>
    <t>SIGRH - RCM - Relatório de Controle de Mudança - CAD - 3600-2025 2.19 (SOC) – Manter Parâmetro do Órgão</t>
  </si>
  <si>
    <t>SIGRH - RCM - Relatório de Controle de Mudança - CAD - 3600-2025
2.1 (CAD) – Manter Orgao</t>
  </si>
  <si>
    <t>SIGRH - RCM - Relatório de Controle de Mudança - CAD - 3600-2025 
2.2 (CAD) – Manter Unidade Organizacional</t>
  </si>
  <si>
    <t>SIGRH - RCM - Relatório de Controle de Mudança - CAD - 3600-2025
2.3 (CAD) – Manter Órgãos Externos</t>
  </si>
  <si>
    <t>SIGRH - RCM - Relatório de Controle de Mudança - CAD - 3600-2025 
2.4 (CAD) – Manter Prestadores de Serviço</t>
  </si>
  <si>
    <t>SIGRH - RCM - Relatório de Controle de Mudança - CAD - 3600-2025 
2.5 (CAD) – Manter Contratos</t>
  </si>
  <si>
    <t>SIGRH - RCM - Relatório de Controle de Mudança - CAD - 3600-2025 2.6 (CAD) – Manter Convênios</t>
  </si>
  <si>
    <t>SIGRH - RCM - Relatório de Controle de Mudança - CAD - 3600-2025 2.7 (BPC) – Manter Concessão do Auxílio Creche</t>
  </si>
  <si>
    <t>SIGRH - RCM - Relatório de Controle de Mudança - CAD - 3600-2025 2.8 (TAB) – Instituições de Ensino</t>
  </si>
  <si>
    <t>SIGRH - RCM - Relatório de Controle de Mudança - CAD - 3600-2025 2.9 (TAB) – Manter Dados de Empenho da Rubrica</t>
  </si>
  <si>
    <t>SIGRH - RCM - Relatório de Controle de Mudança - CAD - 3600-2025 2.10 (TAB) – Manter Convênios para Créditos Bancários</t>
  </si>
  <si>
    <t>SIGRH - RCM - Relatório de Controle de Mudança - CAD - 3600-2025 2.11 (PAG) – Manter Consignatárias</t>
  </si>
  <si>
    <t>SIGRH - RCM - Relatório de Controle de Mudança - CAD - 3600-2025 2.12 (PAG) – Manter Contratos de Serviços</t>
  </si>
  <si>
    <t>SIGRH - RCM - Relatório de Controle de Mudança - CAD - 3600-2025 2.13 (PAG) – Emitir Relatório de Contribuição Previdenciária do INSS</t>
  </si>
  <si>
    <t>SIGRH - RCM - Relatório de Controle de Mudança - CAD - 3600-2025 2.14 (SOC) – Manter Certificado Digital</t>
  </si>
  <si>
    <t>CNPJ ALFANUMERICO</t>
  </si>
  <si>
    <t>CADASTRO</t>
  </si>
  <si>
    <t>Thiago Zimmer Branco da Silva</t>
  </si>
  <si>
    <t>ITEM</t>
  </si>
  <si>
    <t>Orgao Externo
Localidade</t>
  </si>
  <si>
    <t>Nome do prestador de serviço
CPNJ
Ação
Mensagem</t>
  </si>
  <si>
    <t>Prestadores de servico
Localidade</t>
  </si>
  <si>
    <t>Instituição de ensino
Município
Dependência administrativa
CNPJ
Ação
Mensagem</t>
  </si>
  <si>
    <t>Instituição de ensino
Localidade</t>
  </si>
  <si>
    <t>Matrícula
Dependente
Data início da vigência
Valor Auxílio Creche
Número do contrato com a creche
CNPJ da creche
CPF
Número PIS/PASEP
NIT - Número de inscrição do trabalhador
Carteira de trabalho
Número
Série
Unidade federativa
Data de emissão
Ação
Mensagem</t>
  </si>
  <si>
    <t>CPNJ
Instituição de ensino
Dependência administrativa
Vigência
Data limite de vigência
Município
UF
Código SERIE
Ação
Mensagem</t>
  </si>
  <si>
    <t>CNPJ
Instituição de ensino
Dependência administrativa
Data limite de vigência
E-mail institucional
Código de Instituição de Ensino no sistema SERIE
Ação
Mensagem</t>
  </si>
  <si>
    <t>Rubrica do sistema
Código da unidade orçamentária
Código da subação específica
Código da fonte de recursos específica
CNPJ do outro credor
Elementos de despesa
Ativo - Reg. Próprio
Ativo - Reg. Geral
Inativo
Ativo 139 - Reg. Próprio
Ativo 139 - Reg. Geral
Inativo 139
Consignatária
Outro código de consignatária
Consignação é extra-orçamentária
Replicar dados de empenho para as rubricas de diferenças e devoluções inerentes
Ação
Mensagem</t>
  </si>
  <si>
    <t>Agrupamento
Convenio bancario
Banco
Orgao</t>
  </si>
  <si>
    <t>Agrupamento
Número do convênio
Banco
Órgão
Nome oficial do Órgão junto ao banco
Tipo do convênio
CNPJ do Órgão junto ao convênio
Agência centralizadora
Conta corrente centralizadora
Ação
Mensagem</t>
  </si>
  <si>
    <t>CNPJ da consignatária
Código da consignatária
Nome da consignatária
Sigla da consignatária
Tipo de serviço
Código
CNPJ
Ação
Mensagem</t>
  </si>
  <si>
    <t>Consignatárias
Banco
Localidade</t>
  </si>
  <si>
    <t>CNPJ
Código da consignatária
Nome da consignatária
Sigla da consignatária
Modalidade da consignatária
Endereço de email institucional
Tem permissão para conhecer a margem consignável do servidor
Está impedida de conceder novos empréstimos em decorrência de não cumprimento de prazo de liquidação
Banco
Agência
Número da conta
Ação
Mensagem</t>
  </si>
  <si>
    <t>Tipo de representação em Santa Catarina
CNPJ do representante
Nome do representante
Endereço
CEP
Caixa postal
Tipo de logradouro
Logradouro
Número
Complemento
Estado
Município
Bairro
DDD
Telefone
Ramal
DDD
Fax
Ramal
Ação
Mensagem</t>
  </si>
  <si>
    <t>Consignatárias
Localidade</t>
  </si>
  <si>
    <t>Pesquisar Auxiliar  de Consignatária</t>
  </si>
  <si>
    <t>CNPJ
Código da consignatária
Nome da consignatária
Sigla da consignatária
Tipo de serviço
Ação
Mensagem</t>
  </si>
  <si>
    <t>Incluir Registro de Recolhimento Avulso de Previdencia</t>
  </si>
  <si>
    <t>Alterar Registro de Recolhimento Avulso de Previdencia</t>
  </si>
  <si>
    <t>Manter Registro de Recolhimento Avulso de Previdencia</t>
  </si>
  <si>
    <t>CPF da pessoa
Nome
Referência inicial da vigência  
Referência final da vigência  
Matrícula
Recolhimento
Recolheu o teto
Base de recolhimento
Valor de recolhimento
Alíquota única
CNPJ
Nome da empresa/órgão
Categoria
Ação
Mensagem</t>
  </si>
  <si>
    <t>Pessoa
Recolhimento Previdencia
Orgão</t>
  </si>
  <si>
    <t>CPF da pessoa
Matrícula
Nome
Recolhimento
Referência inicial
Recolheu o teto
Base de recolhimento
Valor de recolhimento
Alíquota única
CNPJ
Nome da empresa/órgão
Categoria
Ação
Mensagem</t>
  </si>
  <si>
    <t>Descrição
Tipo
Tipo Inscrição
CPF/CNPJ
Validade
Senha
Certificado
Ação
Mensagem</t>
  </si>
  <si>
    <t>Certificado
Pessoa</t>
  </si>
  <si>
    <t>Matrícula
Sindicato Profissional
Agente Integração
Data de Início de Envio
Envio Anterior à Obrigação
Data do Desligamento
Motivo do Desligamento
Ação
Mensagem</t>
  </si>
  <si>
    <t>Pessoa
Vinculo</t>
  </si>
  <si>
    <t>Pessoa
Vinculo
Orgao</t>
  </si>
  <si>
    <t>Orgao
Matrícula
Sindicato Profissional
Agente Integração
Data de Início de Envio
Envio Anterior à Obrigação
Data do Desligamento
Motivo do Desligamento
Ação
Mensagem</t>
  </si>
  <si>
    <t>Matrícula
Motivo do Afastamento
Data
CNPJ da Disposição 
Onus da Disposição
Ação
Mensagem</t>
  </si>
  <si>
    <t>Pessoa
Afastamento</t>
  </si>
  <si>
    <t>Referência
Empregador
CPF
Nome
Moléstia Grave	
Dependente	
CR - Receita	
CR - Dedução Dependente	
CR - Pensão Alimentícia	
CR - Previdência Complementar	
CR - Processo de Retenção	
CR - Processo - Detalhamento	
Plano de Saúde	
Reembolso Médico	
Plano de Saúde
CNPJ da Operadora
Registro ANS
Valor Dedução Titular
CNPJ da Operadora	
Registro ANS	
Valor Dedução Titular
Código de Receita (CR)
Tipo de Previdência
CNPJ da Previdência
Valor da Dedução Mensal
Valor Patrocinador Funpresp Mensal
Valor Dedução  Salário
Valor Patrocinador Funpresp  Salário
Receita/Processo/Apuração
Tipo de Dedução
Valor Dedução Suspensa
CNPJ Entidade Previdência Complementar
Valor Contribuição Patrocinador Funpresp
Origem Reembolso
CNPJ da Operadora
Registro ANS
Ação
Mensagem</t>
  </si>
  <si>
    <t>Orgão 
Vigência atual
Nova vigência
Classificação Tributária
Desoneração da Folha
Registro Eletrônico
CNPJ do Ente Federativo
Tributação de PIS/PASEP
Ação
Mensagem</t>
  </si>
  <si>
    <t>Orgão
Ambiente
Implantação
Mês data base
Sindicato principal
Órgão superior
Certificado
Ação
Mensagem</t>
  </si>
  <si>
    <t>Josseli dos Reis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</si>
</sst>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 #,##0.00_-;\-&quot;R$&quot;\ * #,##0.00_-;_-&quot;R$&quot;\ * &quot;-&quot;??_-;_-@_-"/>
    <numFmt numFmtId="164" formatCode="[$R$-416]\ #,##0.00;[Red]\-[$R$-416]\ #,##0.00"/>
    <numFmt numFmtId="165" formatCode="#,##0.00\ ;\(#,##0.00\);\-#\ ;@\ "/>
    <numFmt numFmtId="166" formatCode="0.0"/>
  </numFmts>
  <fonts count="47">
    <font>
      <sz val="11"/>
      <color indexed="8"/>
      <name val="Arial1"/>
    </font>
    <font>
      <sz val="10"/>
      <name val="Arial"/>
      <family val="2"/>
    </font>
    <font>
      <b/>
      <i/>
      <sz val="16"/>
      <color indexed="8"/>
      <name val="Arial1"/>
    </font>
    <font>
      <sz val="10"/>
      <color indexed="8"/>
      <name val="Arial2"/>
    </font>
    <font>
      <sz val="10"/>
      <name val="Arial"/>
      <family val="2"/>
    </font>
    <font>
      <b/>
      <i/>
      <u/>
      <sz val="11"/>
      <color indexed="8"/>
      <name val="Arial1"/>
    </font>
    <font>
      <b/>
      <sz val="15"/>
      <color indexed="56"/>
      <name val="Calibri"/>
      <family val="2"/>
    </font>
    <font>
      <b/>
      <sz val="10"/>
      <color indexed="8"/>
      <name val="Arial"/>
      <family val="2"/>
    </font>
    <font>
      <b/>
      <sz val="9"/>
      <color indexed="8"/>
      <name val="ARIAL"/>
      <family val="2"/>
    </font>
    <font>
      <sz val="9"/>
      <color indexed="8"/>
      <name val="Arial"/>
      <family val="2"/>
    </font>
    <font>
      <sz val="11"/>
      <color indexed="8"/>
      <name val="Arial"/>
      <family val="2"/>
    </font>
    <font>
      <sz val="10"/>
      <color indexed="12"/>
      <name val="Arial2"/>
    </font>
    <font>
      <sz val="9"/>
      <name val="Arial"/>
      <family val="2"/>
    </font>
    <font>
      <sz val="8"/>
      <color indexed="8"/>
      <name val="Arial"/>
      <family val="2"/>
    </font>
    <font>
      <sz val="11"/>
      <color indexed="8"/>
      <name val="Arial1"/>
    </font>
    <font>
      <b/>
      <sz val="9"/>
      <name val="Arial"/>
      <family val="2"/>
    </font>
    <font>
      <b/>
      <sz val="10"/>
      <name val="Arial"/>
      <family val="2"/>
    </font>
    <font>
      <b/>
      <i/>
      <sz val="11"/>
      <color indexed="8"/>
      <name val="Arial2"/>
    </font>
    <font>
      <b/>
      <sz val="11"/>
      <name val="Calibri Light"/>
      <family val="2"/>
    </font>
    <font>
      <sz val="11"/>
      <name val="Calibri Light"/>
      <family val="2"/>
    </font>
    <font>
      <b/>
      <sz val="11"/>
      <color indexed="8"/>
      <name val="Arial1"/>
    </font>
    <font>
      <b/>
      <sz val="12"/>
      <color indexed="8"/>
      <name val="Arial1"/>
    </font>
    <font>
      <b/>
      <sz val="14"/>
      <color indexed="8"/>
      <name val="Arial1"/>
    </font>
    <font>
      <sz val="12"/>
      <color indexed="8"/>
      <name val="Arial1"/>
    </font>
    <font>
      <sz val="11"/>
      <color indexed="8"/>
      <name val="Calibri"/>
      <family val="2"/>
    </font>
    <font>
      <b/>
      <sz val="11"/>
      <color indexed="8"/>
      <name val="Arial"/>
      <family val="2"/>
    </font>
    <font>
      <b/>
      <sz val="10"/>
      <color indexed="8"/>
      <name val="Arial1"/>
    </font>
    <font>
      <sz val="10.5"/>
      <color indexed="8"/>
      <name val="Arial1"/>
    </font>
    <font>
      <b/>
      <sz val="11"/>
      <color indexed="8"/>
      <name val="Arial2"/>
    </font>
    <font>
      <sz val="8"/>
      <color indexed="8"/>
      <name val="Arial2"/>
    </font>
    <font>
      <sz val="9"/>
      <color indexed="8"/>
      <name val="Arial2"/>
    </font>
    <font>
      <b/>
      <sz val="16"/>
      <color indexed="8"/>
      <name val="Arial"/>
      <family val="2"/>
    </font>
    <font>
      <sz val="10"/>
      <color indexed="8"/>
      <name val="Arial"/>
      <family val="2"/>
    </font>
    <font>
      <b/>
      <sz val="16"/>
      <color indexed="8"/>
      <name val="Arial1"/>
    </font>
    <font>
      <b/>
      <sz val="10"/>
      <color indexed="8"/>
      <name val="Arial2"/>
    </font>
    <font>
      <b/>
      <sz val="12"/>
      <color indexed="8"/>
      <name val="Arial"/>
      <family val="2"/>
    </font>
    <font>
      <sz val="14"/>
      <color indexed="8"/>
      <name val="Arial1"/>
    </font>
    <font>
      <sz val="12"/>
      <color indexed="8"/>
      <name val="Arial2"/>
    </font>
    <font>
      <sz val="16"/>
      <color indexed="8"/>
      <name val="Arial2"/>
    </font>
    <font>
      <b/>
      <sz val="12"/>
      <color indexed="8"/>
      <name val="Arial2"/>
    </font>
    <font>
      <sz val="12"/>
      <color indexed="10"/>
      <name val="Arial2"/>
    </font>
    <font>
      <b/>
      <sz val="12"/>
      <color indexed="10"/>
      <name val="Arial2"/>
    </font>
    <font>
      <sz val="12"/>
      <name val="Arial2"/>
    </font>
    <font>
      <b/>
      <sz val="14"/>
      <color indexed="8"/>
      <name val="Arial"/>
      <family val="2"/>
    </font>
    <font>
      <sz val="13"/>
      <color indexed="8"/>
      <name val="Arial"/>
      <family val="2"/>
    </font>
    <font>
      <sz val="13"/>
      <color indexed="8"/>
      <name val="Arial1"/>
    </font>
    <font>
      <b/>
      <sz val="11"/>
      <color rgb="FF000000"/>
      <name val="Segoe UI"/>
      <family val="2"/>
    </font>
  </fonts>
  <fills count="8">
    <fill>
      <patternFill patternType="none"/>
    </fill>
    <fill>
      <patternFill patternType="gray125"/>
    </fill>
    <fill>
      <patternFill patternType="solid">
        <fgColor indexed="9"/>
        <bgColor indexed="26"/>
      </patternFill>
    </fill>
    <fill>
      <patternFill patternType="solid">
        <fgColor indexed="27"/>
        <bgColor indexed="41"/>
      </patternFill>
    </fill>
    <fill>
      <patternFill patternType="solid">
        <fgColor indexed="55"/>
        <bgColor indexed="23"/>
      </patternFill>
    </fill>
    <fill>
      <patternFill patternType="solid">
        <fgColor theme="4" tint="0.79998168889431442"/>
        <bgColor indexed="26"/>
      </patternFill>
    </fill>
    <fill>
      <patternFill patternType="solid">
        <fgColor theme="4" tint="0.79998168889431442"/>
        <bgColor indexed="64"/>
      </patternFill>
    </fill>
    <fill>
      <patternFill patternType="solid">
        <fgColor theme="4" tint="0.59999389629810485"/>
        <bgColor indexed="64"/>
      </patternFill>
    </fill>
  </fills>
  <borders count="95">
    <border>
      <left/>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thin">
        <color indexed="62"/>
      </bottom>
      <diagonal/>
    </border>
    <border>
      <left style="thin">
        <color indexed="55"/>
      </left>
      <right style="dotted">
        <color indexed="55"/>
      </right>
      <top/>
      <bottom style="dotted">
        <color indexed="55"/>
      </bottom>
      <diagonal/>
    </border>
    <border>
      <left style="thin">
        <color indexed="55"/>
      </left>
      <right style="dotted">
        <color indexed="55"/>
      </right>
      <top style="dotted">
        <color indexed="55"/>
      </top>
      <bottom style="dotted">
        <color indexed="55"/>
      </bottom>
      <diagonal/>
    </border>
    <border>
      <left style="dotted">
        <color indexed="55"/>
      </left>
      <right/>
      <top style="dotted">
        <color indexed="55"/>
      </top>
      <bottom style="dotted">
        <color indexed="55"/>
      </bottom>
      <diagonal/>
    </border>
    <border>
      <left style="dotted">
        <color indexed="55"/>
      </left>
      <right style="dotted">
        <color indexed="55"/>
      </right>
      <top style="dotted">
        <color indexed="55"/>
      </top>
      <bottom style="dotted">
        <color indexed="55"/>
      </bottom>
      <diagonal/>
    </border>
    <border>
      <left style="thin">
        <color indexed="55"/>
      </left>
      <right style="dotted">
        <color indexed="55"/>
      </right>
      <top style="dotted">
        <color indexed="55"/>
      </top>
      <bottom style="thin">
        <color indexed="55"/>
      </bottom>
      <diagonal/>
    </border>
    <border>
      <left style="dotted">
        <color indexed="55"/>
      </left>
      <right/>
      <top style="dotted">
        <color indexed="55"/>
      </top>
      <bottom style="thin">
        <color indexed="55"/>
      </bottom>
      <diagonal/>
    </border>
    <border>
      <left style="dotted">
        <color indexed="55"/>
      </left>
      <right style="dotted">
        <color indexed="55"/>
      </right>
      <top style="dotted">
        <color indexed="55"/>
      </top>
      <bottom style="thin">
        <color indexed="55"/>
      </bottom>
      <diagonal/>
    </border>
    <border>
      <left style="thin">
        <color indexed="55"/>
      </left>
      <right style="thin">
        <color indexed="55"/>
      </right>
      <top/>
      <bottom style="dotted">
        <color indexed="55"/>
      </bottom>
      <diagonal/>
    </border>
    <border>
      <left style="dotted">
        <color indexed="55"/>
      </left>
      <right style="thin">
        <color indexed="55"/>
      </right>
      <top style="dotted">
        <color indexed="55"/>
      </top>
      <bottom style="dotted">
        <color indexed="55"/>
      </bottom>
      <diagonal/>
    </border>
    <border>
      <left/>
      <right/>
      <top style="thin">
        <color indexed="8"/>
      </top>
      <bottom/>
      <diagonal/>
    </border>
    <border>
      <left style="dotted">
        <color indexed="55"/>
      </left>
      <right style="thin">
        <color indexed="55"/>
      </right>
      <top style="dotted">
        <color indexed="55"/>
      </top>
      <bottom style="thin">
        <color indexed="55"/>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55"/>
      </right>
      <top style="dotted">
        <color indexed="55"/>
      </top>
      <bottom/>
      <diagonal/>
    </border>
    <border>
      <left/>
      <right/>
      <top/>
      <bottom style="thin">
        <color indexed="8"/>
      </bottom>
      <diagonal/>
    </border>
    <border>
      <left style="medium">
        <color indexed="64"/>
      </left>
      <right style="medium">
        <color indexed="64"/>
      </right>
      <top style="medium">
        <color indexed="64"/>
      </top>
      <bottom style="medium">
        <color indexed="64"/>
      </bottom>
      <diagonal/>
    </border>
    <border>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22"/>
      </left>
      <right style="thin">
        <color indexed="22"/>
      </right>
      <top/>
      <bottom style="thin">
        <color indexed="22"/>
      </bottom>
      <diagonal/>
    </border>
    <border>
      <left style="dotted">
        <color indexed="55"/>
      </left>
      <right style="dotted">
        <color indexed="55"/>
      </right>
      <top style="dotted">
        <color indexed="55"/>
      </top>
      <bottom/>
      <diagonal/>
    </border>
    <border>
      <left/>
      <right/>
      <top style="thin">
        <color indexed="55"/>
      </top>
      <bottom/>
      <diagonal/>
    </border>
    <border>
      <left/>
      <right style="thin">
        <color indexed="64"/>
      </right>
      <top/>
      <bottom style="thin">
        <color indexed="8"/>
      </bottom>
      <diagonal/>
    </border>
    <border>
      <left style="dotted">
        <color indexed="55"/>
      </left>
      <right/>
      <top style="thin">
        <color indexed="23"/>
      </top>
      <bottom style="dotted">
        <color indexed="55"/>
      </bottom>
      <diagonal/>
    </border>
    <border>
      <left/>
      <right/>
      <top style="thin">
        <color indexed="23"/>
      </top>
      <bottom style="dotted">
        <color indexed="55"/>
      </bottom>
      <diagonal/>
    </border>
    <border>
      <left/>
      <right style="thin">
        <color indexed="55"/>
      </right>
      <top style="thin">
        <color indexed="23"/>
      </top>
      <bottom style="dotted">
        <color indexed="55"/>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3"/>
      </left>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22"/>
      </left>
      <right/>
      <top style="thin">
        <color indexed="22"/>
      </top>
      <bottom style="thin">
        <color indexed="22"/>
      </bottom>
      <diagonal/>
    </border>
    <border>
      <left/>
      <right/>
      <top style="thin">
        <color indexed="23"/>
      </top>
      <bottom/>
      <diagonal/>
    </border>
    <border>
      <left style="dotted">
        <color theme="0" tint="-0.34998626667073579"/>
      </left>
      <right style="dotted">
        <color theme="0" tint="-0.34998626667073579"/>
      </right>
      <top/>
      <bottom style="dotted">
        <color theme="0" tint="-0.34998626667073579"/>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thin">
        <color theme="0" tint="-0.34998626667073579"/>
      </right>
      <top style="dotted">
        <color theme="0" tint="-0.34998626667073579"/>
      </top>
      <bottom style="dotted">
        <color theme="0" tint="-0.34998626667073579"/>
      </bottom>
      <diagonal/>
    </border>
    <border>
      <left style="dotted">
        <color theme="0" tint="-0.34998626667073579"/>
      </left>
      <right style="dotted">
        <color theme="0" tint="-0.34998626667073579"/>
      </right>
      <top style="dotted">
        <color theme="0" tint="-0.34998626667073579"/>
      </top>
      <bottom style="thin">
        <color theme="0" tint="-0.34998626667073579"/>
      </bottom>
      <diagonal/>
    </border>
    <border>
      <left style="dotted">
        <color theme="0" tint="-0.34998626667073579"/>
      </left>
      <right style="thin">
        <color theme="0" tint="-0.34998626667073579"/>
      </right>
      <top style="dotted">
        <color theme="0" tint="-0.34998626667073579"/>
      </top>
      <bottom style="thin">
        <color theme="0" tint="-0.34998626667073579"/>
      </bottom>
      <diagonal/>
    </border>
    <border>
      <left style="dotted">
        <color theme="0" tint="-0.34998626667073579"/>
      </left>
      <right style="dotted">
        <color theme="0" tint="-0.34998626667073579"/>
      </right>
      <top style="thin">
        <color theme="0" tint="-0.34998626667073579"/>
      </top>
      <bottom style="dotted">
        <color theme="0" tint="-0.34998626667073579"/>
      </bottom>
      <diagonal/>
    </border>
    <border>
      <left style="thin">
        <color indexed="55"/>
      </left>
      <right style="thin">
        <color theme="0" tint="-0.34998626667073579"/>
      </right>
      <top style="thin">
        <color theme="0" tint="-0.34998626667073579"/>
      </top>
      <bottom style="dotted">
        <color indexed="55"/>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dotted">
        <color theme="0" tint="-0.34998626667073579"/>
      </right>
      <top style="dotted">
        <color theme="0" tint="-0.34998626667073579"/>
      </top>
      <bottom style="dotted">
        <color theme="0" tint="-0.34998626667073579"/>
      </bottom>
      <diagonal/>
    </border>
    <border>
      <left style="dotted">
        <color theme="0" tint="-0.34998626667073579"/>
      </left>
      <right style="dotted">
        <color theme="0" tint="-0.34998626667073579"/>
      </right>
      <top/>
      <bottom style="thin">
        <color indexed="64"/>
      </bottom>
      <diagonal/>
    </border>
    <border>
      <left style="thin">
        <color indexed="64"/>
      </left>
      <right/>
      <top/>
      <bottom style="dotted">
        <color theme="0" tint="-0.34998626667073579"/>
      </bottom>
      <diagonal/>
    </border>
    <border>
      <left/>
      <right/>
      <top/>
      <bottom style="dotted">
        <color theme="0" tint="-0.34998626667073579"/>
      </bottom>
      <diagonal/>
    </border>
    <border>
      <left style="thin">
        <color theme="0" tint="-0.34998626667073579"/>
      </left>
      <right/>
      <top style="dotted">
        <color theme="0" tint="-0.34998626667073579"/>
      </top>
      <bottom style="dotted">
        <color theme="0" tint="-0.34998626667073579"/>
      </bottom>
      <diagonal/>
    </border>
    <border>
      <left/>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
      <left style="thin">
        <color theme="0" tint="-0.34998626667073579"/>
      </left>
      <right/>
      <top style="dotted">
        <color theme="0" tint="-0.34998626667073579"/>
      </top>
      <bottom style="thin">
        <color theme="0" tint="-0.34998626667073579"/>
      </bottom>
      <diagonal/>
    </border>
    <border>
      <left/>
      <right/>
      <top style="dotted">
        <color theme="0" tint="-0.34998626667073579"/>
      </top>
      <bottom style="thin">
        <color theme="0" tint="-0.34998626667073579"/>
      </bottom>
      <diagonal/>
    </border>
    <border>
      <left/>
      <right style="dotted">
        <color theme="0" tint="-0.34998626667073579"/>
      </right>
      <top style="dotted">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dotted">
        <color theme="0" tint="-0.34998626667073579"/>
      </bottom>
      <diagonal/>
    </border>
    <border>
      <left/>
      <right/>
      <top style="thin">
        <color theme="0" tint="-0.34998626667073579"/>
      </top>
      <bottom style="dotted">
        <color theme="0" tint="-0.34998626667073579"/>
      </bottom>
      <diagonal/>
    </border>
    <border>
      <left/>
      <right style="dotted">
        <color theme="0" tint="-0.34998626667073579"/>
      </right>
      <top style="thin">
        <color theme="0" tint="-0.34998626667073579"/>
      </top>
      <bottom style="dotted">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medium">
        <color indexed="64"/>
      </right>
      <top style="thin">
        <color indexed="64"/>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style="thin">
        <color theme="0" tint="-0.34998626667073579"/>
      </right>
      <top style="thin">
        <color indexed="64"/>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right style="thin">
        <color indexed="22"/>
      </right>
      <top/>
      <bottom/>
      <diagonal/>
    </border>
  </borders>
  <cellStyleXfs count="10">
    <xf numFmtId="0" fontId="0" fillId="0" borderId="0"/>
    <xf numFmtId="0" fontId="2" fillId="0" borderId="0">
      <alignment horizontal="center"/>
    </xf>
    <xf numFmtId="0" fontId="2" fillId="0" borderId="0">
      <alignment horizontal="center" textRotation="90"/>
    </xf>
    <xf numFmtId="44" fontId="1" fillId="0" borderId="0" applyFill="0" applyBorder="0" applyAlignment="0" applyProtection="0"/>
    <xf numFmtId="0" fontId="3" fillId="0" borderId="0"/>
    <xf numFmtId="0" fontId="14" fillId="0" borderId="0"/>
    <xf numFmtId="0" fontId="4" fillId="0" borderId="0"/>
    <xf numFmtId="0" fontId="5" fillId="0" borderId="0"/>
    <xf numFmtId="164" fontId="5" fillId="0" borderId="0"/>
    <xf numFmtId="0" fontId="6" fillId="0" borderId="3"/>
  </cellStyleXfs>
  <cellXfs count="295">
    <xf numFmtId="0" fontId="0" fillId="0" borderId="0" xfId="0"/>
    <xf numFmtId="0" fontId="3" fillId="0" borderId="0" xfId="0" applyFont="1"/>
    <xf numFmtId="0" fontId="3" fillId="0" borderId="0" xfId="0" applyFont="1" applyAlignment="1">
      <alignment horizontal="center"/>
    </xf>
    <xf numFmtId="0" fontId="3" fillId="0" borderId="0" xfId="0" applyFont="1" applyBorder="1" applyAlignment="1"/>
    <xf numFmtId="0" fontId="0" fillId="0" borderId="0" xfId="0" applyBorder="1" applyAlignment="1"/>
    <xf numFmtId="0" fontId="8" fillId="2" borderId="4" xfId="0" applyFont="1" applyFill="1" applyBorder="1" applyAlignment="1">
      <alignment vertical="center" wrapText="1"/>
    </xf>
    <xf numFmtId="0" fontId="8" fillId="2" borderId="5" xfId="0" applyFont="1" applyFill="1" applyBorder="1" applyAlignment="1">
      <alignment vertical="center" wrapText="1"/>
    </xf>
    <xf numFmtId="0" fontId="9" fillId="0" borderId="6" xfId="0" applyFont="1" applyBorder="1" applyAlignment="1">
      <alignment vertical="center"/>
    </xf>
    <xf numFmtId="0" fontId="8" fillId="2" borderId="7" xfId="0" applyFont="1" applyFill="1" applyBorder="1" applyAlignment="1">
      <alignment vertical="center" wrapText="1"/>
    </xf>
    <xf numFmtId="0" fontId="9" fillId="0" borderId="6" xfId="0" applyFont="1" applyFill="1" applyBorder="1" applyAlignment="1">
      <alignment vertical="center"/>
    </xf>
    <xf numFmtId="0" fontId="8" fillId="2" borderId="8" xfId="0" applyFont="1" applyFill="1" applyBorder="1" applyAlignment="1">
      <alignment vertical="center" wrapText="1"/>
    </xf>
    <xf numFmtId="0" fontId="9" fillId="0" borderId="9" xfId="0" applyFont="1" applyFill="1" applyBorder="1" applyAlignment="1">
      <alignment vertical="center"/>
    </xf>
    <xf numFmtId="0" fontId="8" fillId="2" borderId="10" xfId="0" applyFont="1" applyFill="1" applyBorder="1" applyAlignment="1">
      <alignment vertical="center" wrapText="1"/>
    </xf>
    <xf numFmtId="0" fontId="8" fillId="2" borderId="11" xfId="0" applyFont="1" applyFill="1" applyBorder="1" applyAlignment="1">
      <alignment horizontal="center" vertical="center" wrapText="1"/>
    </xf>
    <xf numFmtId="0" fontId="11" fillId="0" borderId="0" xfId="0" applyFont="1" applyBorder="1" applyAlignment="1">
      <alignment horizontal="center"/>
    </xf>
    <xf numFmtId="0" fontId="9" fillId="2" borderId="7"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8" fillId="2" borderId="2" xfId="0" applyFont="1" applyFill="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2" xfId="0" applyFont="1" applyFill="1" applyBorder="1" applyAlignment="1">
      <alignment horizontal="center" vertical="center"/>
    </xf>
    <xf numFmtId="0" fontId="10" fillId="0" borderId="13" xfId="0" applyFont="1" applyBorder="1" applyAlignment="1"/>
    <xf numFmtId="165" fontId="15" fillId="3" borderId="12" xfId="0" applyNumberFormat="1" applyFont="1" applyFill="1" applyBorder="1" applyAlignment="1">
      <alignment horizontal="center" vertical="center"/>
    </xf>
    <xf numFmtId="44" fontId="16" fillId="2" borderId="12" xfId="3" applyFont="1" applyFill="1" applyBorder="1" applyAlignment="1">
      <alignment horizontal="center" vertical="center"/>
    </xf>
    <xf numFmtId="44" fontId="16" fillId="3" borderId="14" xfId="3" applyFont="1" applyFill="1" applyBorder="1" applyAlignment="1">
      <alignment horizontal="center" vertical="center"/>
    </xf>
    <xf numFmtId="0" fontId="0" fillId="0" borderId="15" xfId="0" applyBorder="1"/>
    <xf numFmtId="0" fontId="0" fillId="0" borderId="16" xfId="0" applyBorder="1"/>
    <xf numFmtId="0" fontId="0" fillId="0" borderId="17" xfId="0" applyBorder="1"/>
    <xf numFmtId="0" fontId="0" fillId="0" borderId="18" xfId="0" applyBorder="1"/>
    <xf numFmtId="0" fontId="0" fillId="0" borderId="0" xfId="0" applyBorder="1"/>
    <xf numFmtId="0" fontId="0" fillId="0" borderId="19" xfId="0" applyBorder="1"/>
    <xf numFmtId="0" fontId="18" fillId="0" borderId="18" xfId="0" applyFont="1" applyBorder="1" applyAlignment="1">
      <alignment vertical="center"/>
    </xf>
    <xf numFmtId="0" fontId="0" fillId="0" borderId="20" xfId="0" applyBorder="1"/>
    <xf numFmtId="0" fontId="19" fillId="0" borderId="18" xfId="0" applyFont="1" applyBorder="1" applyAlignment="1">
      <alignment horizontal="center" vertical="center"/>
    </xf>
    <xf numFmtId="0" fontId="19" fillId="0" borderId="21" xfId="0" applyFont="1" applyBorder="1" applyAlignment="1">
      <alignment horizontal="center" vertical="center"/>
    </xf>
    <xf numFmtId="0" fontId="18" fillId="0" borderId="22" xfId="0" applyFont="1" applyBorder="1" applyAlignment="1">
      <alignment horizontal="center" vertical="center" wrapText="1"/>
    </xf>
    <xf numFmtId="0" fontId="0" fillId="0" borderId="23" xfId="0" applyBorder="1"/>
    <xf numFmtId="0" fontId="0" fillId="0" borderId="24" xfId="0" applyBorder="1"/>
    <xf numFmtId="0" fontId="0" fillId="0" borderId="25" xfId="0" applyBorder="1" applyAlignment="1">
      <alignment horizontal="center" vertical="center"/>
    </xf>
    <xf numFmtId="0" fontId="0" fillId="0" borderId="24" xfId="0" applyBorder="1" applyAlignment="1">
      <alignment vertical="center"/>
    </xf>
    <xf numFmtId="0" fontId="0" fillId="0" borderId="26" xfId="0" applyBorder="1" applyAlignment="1">
      <alignment vertical="center"/>
    </xf>
    <xf numFmtId="0" fontId="20" fillId="0" borderId="25" xfId="0" applyFont="1" applyBorder="1" applyAlignment="1">
      <alignment horizontal="center" vertical="center"/>
    </xf>
    <xf numFmtId="2" fontId="0" fillId="0" borderId="25" xfId="0" applyNumberFormat="1" applyBorder="1" applyAlignment="1">
      <alignment horizontal="center" vertical="center"/>
    </xf>
    <xf numFmtId="0" fontId="20" fillId="0" borderId="23" xfId="0" applyFont="1" applyBorder="1" applyAlignment="1">
      <alignment vertical="center"/>
    </xf>
    <xf numFmtId="0" fontId="9" fillId="2" borderId="27" xfId="0" applyFont="1" applyFill="1" applyBorder="1" applyAlignment="1">
      <alignment horizontal="center" vertical="center" wrapText="1"/>
    </xf>
    <xf numFmtId="0" fontId="28" fillId="0" borderId="28" xfId="0" applyFont="1" applyBorder="1" applyAlignment="1">
      <alignment wrapText="1"/>
    </xf>
    <xf numFmtId="0" fontId="14" fillId="0" borderId="0" xfId="5"/>
    <xf numFmtId="0" fontId="0" fillId="0" borderId="0" xfId="5" applyFont="1"/>
    <xf numFmtId="0" fontId="29" fillId="0" borderId="0" xfId="5" applyFont="1" applyAlignment="1">
      <alignment wrapText="1"/>
    </xf>
    <xf numFmtId="0" fontId="30" fillId="2" borderId="2"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9" fillId="2" borderId="2" xfId="5" applyFont="1" applyFill="1" applyBorder="1" applyAlignment="1">
      <alignment horizontal="center" vertical="center" wrapText="1"/>
    </xf>
    <xf numFmtId="0" fontId="0" fillId="0" borderId="0" xfId="0" applyAlignment="1">
      <alignment vertical="center"/>
    </xf>
    <xf numFmtId="0" fontId="31" fillId="2" borderId="29" xfId="0" applyFont="1" applyFill="1" applyBorder="1" applyAlignment="1">
      <alignment horizontal="center" vertical="center" wrapText="1"/>
    </xf>
    <xf numFmtId="0" fontId="9" fillId="0" borderId="30" xfId="0" applyFont="1" applyFill="1" applyBorder="1" applyAlignment="1">
      <alignment horizontal="left" vertical="center"/>
    </xf>
    <xf numFmtId="0" fontId="8" fillId="5" borderId="2" xfId="0" applyFont="1" applyFill="1" applyBorder="1" applyAlignment="1">
      <alignment horizontal="center" vertical="center" wrapText="1"/>
    </xf>
    <xf numFmtId="0" fontId="8" fillId="5" borderId="2" xfId="0" applyFont="1" applyFill="1" applyBorder="1" applyAlignment="1">
      <alignment horizontal="center" vertical="center"/>
    </xf>
    <xf numFmtId="0" fontId="9" fillId="0" borderId="2" xfId="0"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2" xfId="0" applyFont="1" applyFill="1" applyBorder="1" applyAlignment="1">
      <alignment horizontal="center" vertical="center"/>
    </xf>
    <xf numFmtId="0" fontId="9" fillId="0" borderId="2" xfId="0" applyFont="1" applyFill="1" applyBorder="1" applyAlignment="1">
      <alignment horizontal="left" vertical="center"/>
    </xf>
    <xf numFmtId="0" fontId="3" fillId="2" borderId="2" xfId="5" applyFont="1" applyFill="1" applyBorder="1" applyAlignment="1">
      <alignment horizontal="center" vertical="center" wrapText="1"/>
    </xf>
    <xf numFmtId="0" fontId="3" fillId="5" borderId="2" xfId="5" applyFont="1" applyFill="1" applyBorder="1" applyAlignment="1">
      <alignment horizontal="center" vertical="center" wrapText="1"/>
    </xf>
    <xf numFmtId="0" fontId="20" fillId="0" borderId="24" xfId="0" applyFont="1" applyBorder="1" applyAlignment="1">
      <alignment vertical="center"/>
    </xf>
    <xf numFmtId="0" fontId="20" fillId="0" borderId="26" xfId="0" applyFont="1" applyBorder="1" applyAlignment="1">
      <alignment vertical="center"/>
    </xf>
    <xf numFmtId="0" fontId="0" fillId="0" borderId="23" xfId="0" applyFont="1" applyBorder="1" applyAlignment="1">
      <alignment horizontal="left" vertical="center" indent="1"/>
    </xf>
    <xf numFmtId="0" fontId="0" fillId="0" borderId="25" xfId="0" applyBorder="1"/>
    <xf numFmtId="0" fontId="0" fillId="0" borderId="25" xfId="0" applyBorder="1" applyAlignment="1">
      <alignment horizontal="center"/>
    </xf>
    <xf numFmtId="0" fontId="0" fillId="0" borderId="0" xfId="0" applyAlignment="1">
      <alignment horizontal="right"/>
    </xf>
    <xf numFmtId="0" fontId="20" fillId="0" borderId="0" xfId="0" applyFont="1"/>
    <xf numFmtId="0" fontId="0" fillId="0" borderId="26" xfId="0" applyBorder="1"/>
    <xf numFmtId="0" fontId="3" fillId="0" borderId="0" xfId="0" applyFont="1" applyFill="1" applyBorder="1" applyAlignment="1"/>
    <xf numFmtId="0" fontId="3" fillId="0" borderId="66" xfId="0" applyFont="1" applyBorder="1" applyAlignment="1">
      <alignment horizontal="center"/>
    </xf>
    <xf numFmtId="0" fontId="3" fillId="0" borderId="67" xfId="0" applyFont="1" applyBorder="1" applyAlignment="1">
      <alignment horizontal="center"/>
    </xf>
    <xf numFmtId="0" fontId="3" fillId="0" borderId="68" xfId="0" applyFont="1" applyBorder="1" applyAlignment="1">
      <alignment horizontal="center"/>
    </xf>
    <xf numFmtId="0" fontId="3" fillId="0" borderId="69" xfId="0" applyFont="1" applyBorder="1" applyAlignment="1">
      <alignment horizontal="center"/>
    </xf>
    <xf numFmtId="0" fontId="3" fillId="0" borderId="70" xfId="0" applyFont="1" applyBorder="1" applyAlignment="1">
      <alignment horizontal="center"/>
    </xf>
    <xf numFmtId="0" fontId="34" fillId="0" borderId="71" xfId="0" applyFont="1" applyBorder="1"/>
    <xf numFmtId="0" fontId="8" fillId="2" borderId="72" xfId="0" applyFont="1" applyFill="1" applyBorder="1" applyAlignment="1">
      <alignment horizontal="center" vertical="center" wrapText="1"/>
    </xf>
    <xf numFmtId="14" fontId="0" fillId="0" borderId="0" xfId="0" applyNumberFormat="1"/>
    <xf numFmtId="1" fontId="0" fillId="0" borderId="25" xfId="0" applyNumberFormat="1" applyBorder="1"/>
    <xf numFmtId="1" fontId="0" fillId="0" borderId="31" xfId="0" applyNumberFormat="1" applyBorder="1"/>
    <xf numFmtId="4" fontId="34" fillId="0" borderId="70" xfId="0" applyNumberFormat="1" applyFont="1" applyBorder="1" applyAlignment="1">
      <alignment horizontal="center"/>
    </xf>
    <xf numFmtId="0" fontId="36" fillId="0" borderId="0" xfId="5" applyFont="1"/>
    <xf numFmtId="0" fontId="14" fillId="0" borderId="0" xfId="5" applyAlignment="1">
      <alignment wrapText="1"/>
    </xf>
    <xf numFmtId="0" fontId="37" fillId="2" borderId="2" xfId="5" applyFont="1" applyFill="1" applyBorder="1" applyAlignment="1">
      <alignment horizontal="center" vertical="center" wrapText="1"/>
    </xf>
    <xf numFmtId="0" fontId="37" fillId="5" borderId="2" xfId="5" applyFont="1" applyFill="1" applyBorder="1" applyAlignment="1">
      <alignment horizontal="center" vertical="center" wrapText="1"/>
    </xf>
    <xf numFmtId="0" fontId="37" fillId="0" borderId="2" xfId="5" applyFont="1" applyFill="1" applyBorder="1" applyAlignment="1">
      <alignment horizontal="center" vertical="center" wrapText="1"/>
    </xf>
    <xf numFmtId="0" fontId="37" fillId="6" borderId="2" xfId="5" applyFont="1" applyFill="1" applyBorder="1" applyAlignment="1">
      <alignment horizontal="center" vertical="center" wrapText="1"/>
    </xf>
    <xf numFmtId="0" fontId="18" fillId="0" borderId="22" xfId="0" applyFont="1" applyBorder="1" applyAlignment="1">
      <alignment horizontal="center" vertical="center"/>
    </xf>
    <xf numFmtId="166" fontId="31" fillId="2" borderId="73" xfId="0" applyNumberFormat="1" applyFont="1" applyFill="1" applyBorder="1" applyAlignment="1">
      <alignment horizontal="right" vertical="center" wrapText="1"/>
    </xf>
    <xf numFmtId="0" fontId="31" fillId="0" borderId="73" xfId="0" applyFont="1" applyFill="1" applyBorder="1" applyAlignment="1">
      <alignment vertical="center"/>
    </xf>
    <xf numFmtId="0" fontId="35" fillId="2" borderId="32" xfId="0" applyFont="1" applyFill="1" applyBorder="1" applyAlignment="1">
      <alignment horizontal="center" vertical="center" wrapText="1"/>
    </xf>
    <xf numFmtId="0" fontId="23" fillId="0" borderId="0" xfId="5" applyFont="1"/>
    <xf numFmtId="0" fontId="23" fillId="0" borderId="25" xfId="5" applyFont="1" applyBorder="1" applyAlignment="1">
      <alignment horizontal="center"/>
    </xf>
    <xf numFmtId="49" fontId="23" fillId="0" borderId="25" xfId="5" applyNumberFormat="1" applyFont="1" applyBorder="1" applyAlignment="1">
      <alignment horizontal="right"/>
    </xf>
    <xf numFmtId="0" fontId="23" fillId="0" borderId="25" xfId="5" applyFont="1" applyBorder="1" applyAlignment="1">
      <alignment horizontal="right"/>
    </xf>
    <xf numFmtId="0" fontId="4" fillId="0" borderId="30" xfId="0" applyFont="1" applyFill="1" applyBorder="1" applyAlignment="1">
      <alignment horizontal="left" vertical="center" indent="1"/>
    </xf>
    <xf numFmtId="0" fontId="32" fillId="0" borderId="30" xfId="0" applyFont="1" applyBorder="1" applyAlignment="1">
      <alignment horizontal="left" vertical="center"/>
    </xf>
    <xf numFmtId="0" fontId="3" fillId="0" borderId="75" xfId="0" applyFont="1" applyFill="1" applyBorder="1" applyAlignment="1">
      <alignment vertical="top"/>
    </xf>
    <xf numFmtId="0" fontId="9" fillId="2" borderId="33" xfId="0" applyFont="1" applyFill="1" applyBorder="1" applyAlignment="1">
      <alignment horizontal="center" vertical="center" wrapText="1"/>
    </xf>
    <xf numFmtId="0" fontId="3" fillId="0" borderId="76" xfId="0" applyFont="1" applyBorder="1" applyAlignment="1">
      <alignment horizontal="center"/>
    </xf>
    <xf numFmtId="0" fontId="9" fillId="0" borderId="2" xfId="0" applyFont="1" applyBorder="1" applyAlignment="1">
      <alignment vertical="center" wrapText="1"/>
    </xf>
    <xf numFmtId="0" fontId="9" fillId="0" borderId="2" xfId="0" applyFont="1" applyBorder="1" applyAlignment="1">
      <alignment vertical="center"/>
    </xf>
    <xf numFmtId="0" fontId="20" fillId="0" borderId="23" xfId="0" applyFont="1" applyBorder="1" applyAlignment="1">
      <alignment horizontal="left" vertical="center"/>
    </xf>
    <xf numFmtId="0" fontId="9" fillId="0" borderId="2" xfId="0" applyFont="1" applyBorder="1" applyAlignment="1">
      <alignment horizontal="left" vertical="center" wrapText="1"/>
    </xf>
    <xf numFmtId="0" fontId="8" fillId="2" borderId="8" xfId="0" applyFont="1" applyFill="1" applyBorder="1" applyAlignment="1">
      <alignment horizontal="left" vertical="center" wrapText="1"/>
    </xf>
    <xf numFmtId="0" fontId="9" fillId="2" borderId="5" xfId="0" applyFont="1" applyFill="1" applyBorder="1" applyAlignment="1">
      <alignment horizontal="left" vertical="center" wrapText="1"/>
    </xf>
    <xf numFmtId="14" fontId="9" fillId="0" borderId="12" xfId="0" applyNumberFormat="1" applyFont="1" applyBorder="1" applyAlignment="1" applyProtection="1">
      <alignment horizontal="left" vertical="center"/>
      <protection locked="0"/>
    </xf>
    <xf numFmtId="0" fontId="10" fillId="0" borderId="34" xfId="0" applyFont="1" applyFill="1" applyBorder="1" applyAlignment="1">
      <alignment vertical="center"/>
    </xf>
    <xf numFmtId="0" fontId="7" fillId="4" borderId="1" xfId="0" applyFont="1" applyFill="1" applyBorder="1" applyAlignment="1">
      <alignment horizontal="center" vertical="center"/>
    </xf>
    <xf numFmtId="0" fontId="8" fillId="2" borderId="11" xfId="0" applyFont="1" applyFill="1" applyBorder="1" applyAlignment="1">
      <alignment horizontal="center" vertical="center" wrapText="1"/>
    </xf>
    <xf numFmtId="0" fontId="17" fillId="0" borderId="19" xfId="0" applyFont="1" applyBorder="1" applyAlignment="1">
      <alignment horizontal="center" wrapText="1"/>
    </xf>
    <xf numFmtId="0" fontId="17" fillId="0" borderId="35" xfId="0" applyFont="1" applyBorder="1" applyAlignment="1">
      <alignment horizontal="center" wrapText="1"/>
    </xf>
    <xf numFmtId="0" fontId="34" fillId="0" borderId="77" xfId="0" applyFont="1" applyFill="1" applyBorder="1" applyAlignment="1">
      <alignment horizontal="left"/>
    </xf>
    <xf numFmtId="0" fontId="34" fillId="0" borderId="78" xfId="0" applyFont="1" applyFill="1" applyBorder="1" applyAlignment="1">
      <alignment horizontal="left"/>
    </xf>
    <xf numFmtId="0" fontId="8" fillId="0" borderId="36" xfId="0" applyFont="1" applyFill="1" applyBorder="1" applyAlignment="1">
      <alignment vertical="center"/>
    </xf>
    <xf numFmtId="0" fontId="8" fillId="0" borderId="37" xfId="0" applyFont="1" applyFill="1" applyBorder="1" applyAlignment="1">
      <alignment vertical="center"/>
    </xf>
    <xf numFmtId="0" fontId="8" fillId="0" borderId="38" xfId="0" applyFont="1" applyFill="1" applyBorder="1" applyAlignment="1">
      <alignment vertical="center"/>
    </xf>
    <xf numFmtId="0" fontId="9" fillId="0" borderId="12" xfId="0" applyFont="1" applyFill="1" applyBorder="1" applyAlignment="1">
      <alignment vertical="center"/>
    </xf>
    <xf numFmtId="0" fontId="8" fillId="0" borderId="12" xfId="0" applyFont="1" applyFill="1" applyBorder="1" applyAlignment="1">
      <alignment vertical="center"/>
    </xf>
    <xf numFmtId="0" fontId="9" fillId="2" borderId="12" xfId="0" applyFont="1" applyFill="1" applyBorder="1" applyAlignment="1" applyProtection="1">
      <alignment horizontal="left" vertical="center" wrapText="1"/>
      <protection locked="0"/>
    </xf>
    <xf numFmtId="0" fontId="3" fillId="0" borderId="79" xfId="0" applyFont="1" applyBorder="1" applyAlignment="1">
      <alignment horizontal="left"/>
    </xf>
    <xf numFmtId="0" fontId="3" fillId="0" borderId="80" xfId="0" applyFont="1" applyBorder="1" applyAlignment="1">
      <alignment horizontal="left"/>
    </xf>
    <xf numFmtId="0" fontId="3" fillId="0" borderId="81" xfId="0" applyFont="1" applyBorder="1" applyAlignment="1">
      <alignment horizontal="left"/>
    </xf>
    <xf numFmtId="0" fontId="3" fillId="0" borderId="82" xfId="0" applyFont="1" applyBorder="1" applyAlignment="1">
      <alignment horizontal="left"/>
    </xf>
    <xf numFmtId="0" fontId="3" fillId="0" borderId="83" xfId="0" applyFont="1" applyBorder="1" applyAlignment="1">
      <alignment horizontal="left"/>
    </xf>
    <xf numFmtId="0" fontId="3" fillId="0" borderId="84" xfId="0" applyFont="1" applyBorder="1" applyAlignment="1">
      <alignment horizontal="left"/>
    </xf>
    <xf numFmtId="0" fontId="34" fillId="0" borderId="82" xfId="0" applyFont="1" applyBorder="1" applyAlignment="1">
      <alignment horizontal="left"/>
    </xf>
    <xf numFmtId="0" fontId="34" fillId="0" borderId="83" xfId="0" applyFont="1" applyBorder="1" applyAlignment="1">
      <alignment horizontal="left"/>
    </xf>
    <xf numFmtId="0" fontId="34" fillId="0" borderId="84" xfId="0" applyFont="1" applyBorder="1" applyAlignment="1">
      <alignment horizontal="left"/>
    </xf>
    <xf numFmtId="0" fontId="7" fillId="4" borderId="85" xfId="0" applyFont="1" applyFill="1" applyBorder="1" applyAlignment="1">
      <alignment horizontal="center" vertical="center"/>
    </xf>
    <xf numFmtId="0" fontId="34" fillId="0" borderId="86" xfId="0" applyFont="1" applyBorder="1" applyAlignment="1">
      <alignment horizontal="center"/>
    </xf>
    <xf numFmtId="0" fontId="34" fillId="0" borderId="87" xfId="0" applyFont="1" applyBorder="1" applyAlignment="1">
      <alignment horizontal="center"/>
    </xf>
    <xf numFmtId="0" fontId="34" fillId="0" borderId="88" xfId="0" applyFont="1" applyBorder="1" applyAlignment="1">
      <alignment horizontal="center"/>
    </xf>
    <xf numFmtId="0" fontId="23" fillId="0" borderId="18" xfId="0" applyFont="1" applyBorder="1" applyAlignment="1">
      <alignment horizontal="center"/>
    </xf>
    <xf numFmtId="0" fontId="23" fillId="0" borderId="0" xfId="0" applyFont="1" applyBorder="1" applyAlignment="1">
      <alignment horizontal="center"/>
    </xf>
    <xf numFmtId="0" fontId="23" fillId="0" borderId="19" xfId="0" applyFont="1" applyBorder="1" applyAlignment="1">
      <alignment horizontal="center"/>
    </xf>
    <xf numFmtId="0" fontId="0" fillId="0" borderId="18" xfId="0" applyBorder="1" applyAlignment="1">
      <alignment horizontal="center" vertical="center" wrapText="1"/>
    </xf>
    <xf numFmtId="0" fontId="0" fillId="0" borderId="0" xfId="0" applyBorder="1" applyAlignment="1">
      <alignment horizontal="center" vertical="center" wrapText="1"/>
    </xf>
    <xf numFmtId="0" fontId="0" fillId="0" borderId="19" xfId="0" applyBorder="1" applyAlignment="1">
      <alignment horizontal="center" vertical="center" wrapText="1"/>
    </xf>
    <xf numFmtId="0" fontId="0" fillId="0" borderId="21" xfId="0" applyBorder="1" applyAlignment="1">
      <alignment horizontal="center" vertical="center" wrapText="1"/>
    </xf>
    <xf numFmtId="0" fontId="0" fillId="0" borderId="20" xfId="0" applyBorder="1" applyAlignment="1">
      <alignment horizontal="center" vertical="center" wrapText="1"/>
    </xf>
    <xf numFmtId="0" fontId="0" fillId="0" borderId="39" xfId="0" applyBorder="1" applyAlignment="1">
      <alignment horizontal="center" vertical="center" wrapText="1"/>
    </xf>
    <xf numFmtId="0" fontId="20" fillId="0" borderId="25" xfId="0" applyFont="1" applyBorder="1" applyAlignment="1">
      <alignment horizontal="left" vertical="center"/>
    </xf>
    <xf numFmtId="0" fontId="0" fillId="0" borderId="25" xfId="0" applyBorder="1" applyAlignment="1">
      <alignment horizontal="left" vertical="center"/>
    </xf>
    <xf numFmtId="14" fontId="0" fillId="0" borderId="25" xfId="0" applyNumberFormat="1" applyBorder="1" applyAlignment="1">
      <alignment horizontal="left" vertical="center"/>
    </xf>
    <xf numFmtId="0" fontId="0" fillId="0" borderId="0" xfId="0" applyBorder="1" applyAlignment="1">
      <alignment horizontal="left"/>
    </xf>
    <xf numFmtId="0" fontId="0" fillId="0" borderId="19" xfId="0" applyBorder="1" applyAlignment="1">
      <alignment horizontal="left"/>
    </xf>
    <xf numFmtId="0" fontId="0" fillId="0" borderId="21" xfId="0" applyBorder="1" applyAlignment="1">
      <alignment horizontal="center" vertical="center"/>
    </xf>
    <xf numFmtId="0" fontId="0" fillId="0" borderId="20" xfId="0" applyBorder="1" applyAlignment="1">
      <alignment horizontal="center" vertical="center"/>
    </xf>
    <xf numFmtId="1" fontId="33" fillId="0" borderId="40" xfId="0" applyNumberFormat="1" applyFont="1" applyBorder="1" applyAlignment="1">
      <alignment horizontal="center" vertical="center" wrapText="1"/>
    </xf>
    <xf numFmtId="1" fontId="33" fillId="0" borderId="41" xfId="0" applyNumberFormat="1" applyFont="1" applyBorder="1" applyAlignment="1">
      <alignment horizontal="center" vertical="center" wrapText="1"/>
    </xf>
    <xf numFmtId="1" fontId="33" fillId="0" borderId="42" xfId="0" applyNumberFormat="1" applyFont="1" applyBorder="1" applyAlignment="1">
      <alignment horizontal="center" vertical="center" wrapText="1"/>
    </xf>
    <xf numFmtId="1" fontId="33" fillId="0" borderId="43" xfId="0" applyNumberFormat="1" applyFont="1" applyBorder="1" applyAlignment="1">
      <alignment horizontal="center" vertical="center" wrapText="1"/>
    </xf>
    <xf numFmtId="1" fontId="33" fillId="0" borderId="0" xfId="0" applyNumberFormat="1" applyFont="1" applyBorder="1" applyAlignment="1">
      <alignment horizontal="center" vertical="center" wrapText="1"/>
    </xf>
    <xf numFmtId="1" fontId="33" fillId="0" borderId="44" xfId="0" applyNumberFormat="1" applyFont="1" applyBorder="1" applyAlignment="1">
      <alignment horizontal="center" vertical="center" wrapText="1"/>
    </xf>
    <xf numFmtId="1" fontId="33" fillId="0" borderId="45" xfId="0" applyNumberFormat="1" applyFont="1" applyBorder="1" applyAlignment="1">
      <alignment horizontal="center" vertical="center" wrapText="1"/>
    </xf>
    <xf numFmtId="1" fontId="33" fillId="0" borderId="46" xfId="0" applyNumberFormat="1" applyFont="1" applyBorder="1" applyAlignment="1">
      <alignment horizontal="center" vertical="center" wrapText="1"/>
    </xf>
    <xf numFmtId="1" fontId="33" fillId="0" borderId="47" xfId="0" applyNumberFormat="1" applyFont="1" applyBorder="1" applyAlignment="1">
      <alignment horizontal="center" vertical="center" wrapText="1"/>
    </xf>
    <xf numFmtId="0" fontId="20" fillId="0" borderId="0" xfId="0" applyFont="1" applyBorder="1" applyAlignment="1">
      <alignment horizontal="center"/>
    </xf>
    <xf numFmtId="0" fontId="20" fillId="0" borderId="19" xfId="0" applyFont="1" applyBorder="1" applyAlignment="1">
      <alignment horizontal="center"/>
    </xf>
    <xf numFmtId="0" fontId="0" fillId="0" borderId="39" xfId="0" applyBorder="1" applyAlignment="1">
      <alignment horizontal="center" vertical="center"/>
    </xf>
    <xf numFmtId="0" fontId="21" fillId="0" borderId="25" xfId="0" applyFont="1" applyBorder="1" applyAlignment="1">
      <alignment horizontal="center"/>
    </xf>
    <xf numFmtId="0" fontId="23" fillId="0" borderId="25"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19" xfId="0" applyFont="1" applyBorder="1" applyAlignment="1">
      <alignment horizontal="center" vertical="center" wrapText="1"/>
    </xf>
    <xf numFmtId="0" fontId="20" fillId="0" borderId="18" xfId="0" applyFont="1" applyBorder="1" applyAlignment="1">
      <alignment horizontal="center"/>
    </xf>
    <xf numFmtId="0" fontId="0" fillId="0" borderId="25" xfId="0" applyFill="1" applyBorder="1" applyAlignment="1">
      <alignment horizontal="left" vertical="center"/>
    </xf>
    <xf numFmtId="0" fontId="43" fillId="4" borderId="48" xfId="0" applyFont="1" applyFill="1" applyBorder="1" applyAlignment="1">
      <alignment horizontal="center" vertical="center"/>
    </xf>
    <xf numFmtId="0" fontId="43" fillId="4" borderId="0" xfId="0" applyFont="1" applyFill="1" applyBorder="1" applyAlignment="1">
      <alignment horizontal="center" vertical="center"/>
    </xf>
    <xf numFmtId="0" fontId="0" fillId="0" borderId="20" xfId="0" applyBorder="1" applyAlignment="1">
      <alignment horizontal="left"/>
    </xf>
    <xf numFmtId="0" fontId="0" fillId="0" borderId="39" xfId="0" applyBorder="1" applyAlignment="1">
      <alignment horizontal="left"/>
    </xf>
    <xf numFmtId="0" fontId="26" fillId="0" borderId="25" xfId="0" applyFont="1" applyBorder="1" applyAlignment="1">
      <alignment horizontal="center" vertical="center" wrapText="1"/>
    </xf>
    <xf numFmtId="0" fontId="22" fillId="0" borderId="25" xfId="0" applyFont="1" applyBorder="1" applyAlignment="1">
      <alignment horizontal="center" vertical="center" wrapText="1"/>
    </xf>
    <xf numFmtId="0" fontId="44" fillId="0" borderId="49" xfId="0" applyFont="1" applyFill="1" applyBorder="1" applyAlignment="1">
      <alignment horizontal="center" vertical="center" wrapText="1"/>
    </xf>
    <xf numFmtId="0" fontId="44" fillId="0" borderId="2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51"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20" fillId="0" borderId="25" xfId="0" applyFont="1" applyBorder="1" applyAlignment="1">
      <alignment horizontal="center" vertical="center" wrapText="1"/>
    </xf>
    <xf numFmtId="0" fontId="35" fillId="4" borderId="40" xfId="0" applyFont="1" applyFill="1" applyBorder="1" applyAlignment="1">
      <alignment horizontal="center" vertical="center"/>
    </xf>
    <xf numFmtId="0" fontId="35" fillId="4" borderId="41" xfId="0" applyFont="1" applyFill="1" applyBorder="1" applyAlignment="1">
      <alignment horizontal="center" vertical="center"/>
    </xf>
    <xf numFmtId="0" fontId="35" fillId="4" borderId="42" xfId="0" applyFont="1" applyFill="1" applyBorder="1" applyAlignment="1">
      <alignment horizontal="center" vertical="center"/>
    </xf>
    <xf numFmtId="2" fontId="23" fillId="0" borderId="23" xfId="0" applyNumberFormat="1" applyFont="1" applyBorder="1" applyAlignment="1">
      <alignment horizontal="center" vertical="center"/>
    </xf>
    <xf numFmtId="2" fontId="23" fillId="0" borderId="26" xfId="0" applyNumberFormat="1" applyFont="1" applyBorder="1" applyAlignment="1">
      <alignment horizontal="center" vertical="center"/>
    </xf>
    <xf numFmtId="0" fontId="44" fillId="0" borderId="52" xfId="0" applyFont="1" applyFill="1" applyBorder="1" applyAlignment="1">
      <alignment horizontal="center" vertical="center" wrapText="1"/>
    </xf>
    <xf numFmtId="0" fontId="44" fillId="0" borderId="53" xfId="0" applyFont="1" applyFill="1" applyBorder="1" applyAlignment="1">
      <alignment horizontal="center" vertical="center" wrapText="1"/>
    </xf>
    <xf numFmtId="0" fontId="44" fillId="0" borderId="54" xfId="0" applyFont="1" applyFill="1" applyBorder="1" applyAlignment="1">
      <alignment horizontal="center" vertical="center" wrapText="1"/>
    </xf>
    <xf numFmtId="0" fontId="44" fillId="0" borderId="23" xfId="0" applyFont="1" applyFill="1" applyBorder="1" applyAlignment="1">
      <alignment horizontal="center" vertical="center" wrapText="1"/>
    </xf>
    <xf numFmtId="0" fontId="44" fillId="0" borderId="24" xfId="0" applyFont="1" applyFill="1" applyBorder="1" applyAlignment="1">
      <alignment horizontal="center" vertical="center" wrapText="1"/>
    </xf>
    <xf numFmtId="0" fontId="44" fillId="0" borderId="26" xfId="0" applyFont="1" applyFill="1" applyBorder="1" applyAlignment="1">
      <alignment horizontal="center" vertical="center" wrapText="1"/>
    </xf>
    <xf numFmtId="0" fontId="44" fillId="0" borderId="55" xfId="0" applyFont="1" applyFill="1" applyBorder="1" applyAlignment="1">
      <alignment horizontal="center" vertical="center" wrapText="1"/>
    </xf>
    <xf numFmtId="0" fontId="44" fillId="0" borderId="56" xfId="0" applyFont="1" applyFill="1" applyBorder="1" applyAlignment="1">
      <alignment horizontal="center" vertical="center" wrapText="1"/>
    </xf>
    <xf numFmtId="0" fontId="35" fillId="2" borderId="49" xfId="0" applyFont="1" applyFill="1" applyBorder="1" applyAlignment="1">
      <alignment horizontal="center" vertical="center" wrapText="1"/>
    </xf>
    <xf numFmtId="0" fontId="35" fillId="2" borderId="25" xfId="0" applyFont="1" applyFill="1" applyBorder="1" applyAlignment="1">
      <alignment horizontal="center" vertical="center" wrapText="1"/>
    </xf>
    <xf numFmtId="0" fontId="44" fillId="0" borderId="57" xfId="0" applyFont="1" applyFill="1" applyBorder="1" applyAlignment="1">
      <alignment horizontal="center" vertical="center" wrapText="1"/>
    </xf>
    <xf numFmtId="0" fontId="35" fillId="2" borderId="58" xfId="0" applyFont="1" applyFill="1" applyBorder="1" applyAlignment="1">
      <alignment horizontal="center" vertical="center" wrapText="1"/>
    </xf>
    <xf numFmtId="0" fontId="43" fillId="4" borderId="59" xfId="0" applyFont="1" applyFill="1" applyBorder="1" applyAlignment="1">
      <alignment horizontal="center" vertical="center"/>
    </xf>
    <xf numFmtId="0" fontId="43" fillId="4" borderId="60" xfId="0" applyFont="1" applyFill="1" applyBorder="1" applyAlignment="1">
      <alignment horizontal="center" vertical="center"/>
    </xf>
    <xf numFmtId="0" fontId="43" fillId="4" borderId="61" xfId="0" applyFont="1" applyFill="1" applyBorder="1" applyAlignment="1">
      <alignment horizontal="center" vertical="center"/>
    </xf>
    <xf numFmtId="14" fontId="35" fillId="2" borderId="89" xfId="0" applyNumberFormat="1" applyFont="1" applyFill="1" applyBorder="1" applyAlignment="1">
      <alignment horizontal="center" vertical="center" wrapText="1"/>
    </xf>
    <xf numFmtId="14" fontId="35" fillId="2" borderId="90" xfId="0" applyNumberFormat="1" applyFont="1" applyFill="1" applyBorder="1" applyAlignment="1">
      <alignment horizontal="center" vertical="center" wrapText="1"/>
    </xf>
    <xf numFmtId="14" fontId="31" fillId="2" borderId="73" xfId="0" applyNumberFormat="1" applyFont="1" applyFill="1" applyBorder="1" applyAlignment="1">
      <alignment horizontal="center" vertical="center" wrapText="1"/>
    </xf>
    <xf numFmtId="14" fontId="31" fillId="2" borderId="91" xfId="0" applyNumberFormat="1" applyFont="1" applyFill="1" applyBorder="1" applyAlignment="1">
      <alignment horizontal="center" vertical="center" wrapText="1"/>
    </xf>
    <xf numFmtId="0" fontId="25" fillId="2" borderId="92" xfId="0" applyFont="1" applyFill="1" applyBorder="1" applyAlignment="1">
      <alignment horizontal="left" vertical="center" wrapText="1"/>
    </xf>
    <xf numFmtId="0" fontId="25" fillId="2" borderId="89" xfId="0" applyFont="1" applyFill="1" applyBorder="1" applyAlignment="1">
      <alignment horizontal="left" vertical="center" wrapText="1"/>
    </xf>
    <xf numFmtId="14" fontId="31" fillId="2" borderId="89" xfId="0" applyNumberFormat="1" applyFont="1" applyFill="1" applyBorder="1" applyAlignment="1">
      <alignment horizontal="center" vertical="center" wrapText="1"/>
    </xf>
    <xf numFmtId="0" fontId="25" fillId="2" borderId="93" xfId="0" applyFont="1" applyFill="1" applyBorder="1" applyAlignment="1">
      <alignment horizontal="left" vertical="center" wrapText="1"/>
    </xf>
    <xf numFmtId="0" fontId="25" fillId="2" borderId="73" xfId="0" applyFont="1" applyFill="1" applyBorder="1" applyAlignment="1">
      <alignment horizontal="left" vertical="center" wrapText="1"/>
    </xf>
    <xf numFmtId="0" fontId="24" fillId="0" borderId="22" xfId="0" applyFont="1" applyBorder="1" applyAlignment="1">
      <alignment horizontal="left" vertical="center" wrapText="1"/>
    </xf>
    <xf numFmtId="0" fontId="24" fillId="0" borderId="62" xfId="0" applyFont="1" applyBorder="1" applyAlignment="1">
      <alignment horizontal="left" vertical="center" wrapText="1"/>
    </xf>
    <xf numFmtId="0" fontId="24" fillId="0" borderId="31" xfId="0" applyFont="1" applyBorder="1" applyAlignment="1">
      <alignment horizontal="left" vertical="center" wrapText="1"/>
    </xf>
    <xf numFmtId="0" fontId="4" fillId="0" borderId="22" xfId="0" applyFont="1" applyBorder="1" applyAlignment="1">
      <alignment horizontal="left" vertical="center"/>
    </xf>
    <xf numFmtId="0" fontId="4" fillId="0" borderId="62" xfId="0" applyFont="1" applyBorder="1" applyAlignment="1">
      <alignment horizontal="left" vertical="center"/>
    </xf>
    <xf numFmtId="0" fontId="4" fillId="0" borderId="31" xfId="0" applyFont="1" applyBorder="1" applyAlignment="1">
      <alignment horizontal="left" vertical="center"/>
    </xf>
    <xf numFmtId="0" fontId="32" fillId="0" borderId="63" xfId="0" applyFont="1" applyFill="1" applyBorder="1" applyAlignment="1">
      <alignment horizontal="left" vertical="center"/>
    </xf>
    <xf numFmtId="0" fontId="32" fillId="0" borderId="62" xfId="0" applyFont="1" applyFill="1" applyBorder="1" applyAlignment="1">
      <alignment horizontal="left" vertical="center"/>
    </xf>
    <xf numFmtId="0" fontId="32" fillId="0" borderId="31" xfId="0" applyFont="1" applyFill="1" applyBorder="1" applyAlignment="1">
      <alignment horizontal="left" vertical="center"/>
    </xf>
    <xf numFmtId="0" fontId="32" fillId="0" borderId="22" xfId="0" applyFont="1" applyFill="1" applyBorder="1" applyAlignment="1">
      <alignment horizontal="left" vertical="center" wrapText="1"/>
    </xf>
    <xf numFmtId="0" fontId="32" fillId="0" borderId="62" xfId="0" applyFont="1" applyFill="1" applyBorder="1" applyAlignment="1">
      <alignment horizontal="left" vertical="center" wrapText="1"/>
    </xf>
    <xf numFmtId="0" fontId="32" fillId="0" borderId="31" xfId="0" applyFont="1" applyFill="1" applyBorder="1" applyAlignment="1">
      <alignment horizontal="left" vertical="center" wrapText="1"/>
    </xf>
    <xf numFmtId="0" fontId="10" fillId="0" borderId="22" xfId="0" applyFont="1" applyFill="1" applyBorder="1" applyAlignment="1">
      <alignment horizontal="left" vertical="top"/>
    </xf>
    <xf numFmtId="0" fontId="10" fillId="0" borderId="62" xfId="0" applyFont="1" applyFill="1" applyBorder="1" applyAlignment="1">
      <alignment horizontal="left" vertical="top"/>
    </xf>
    <xf numFmtId="0" fontId="10" fillId="0" borderId="31" xfId="0" applyFont="1" applyFill="1" applyBorder="1" applyAlignment="1">
      <alignment horizontal="left" vertical="top"/>
    </xf>
    <xf numFmtId="0" fontId="38" fillId="2" borderId="64" xfId="5" applyFont="1" applyFill="1" applyBorder="1" applyAlignment="1">
      <alignment horizontal="center" vertical="center" wrapText="1"/>
    </xf>
    <xf numFmtId="0" fontId="38" fillId="2" borderId="30" xfId="5" applyFont="1" applyFill="1" applyBorder="1" applyAlignment="1">
      <alignment horizontal="center" vertical="center" wrapText="1"/>
    </xf>
    <xf numFmtId="0" fontId="39" fillId="5" borderId="2" xfId="5" applyFont="1" applyFill="1" applyBorder="1" applyAlignment="1">
      <alignment horizontal="center" vertical="center" wrapText="1"/>
    </xf>
    <xf numFmtId="0" fontId="31" fillId="4" borderId="65" xfId="0" applyFont="1" applyFill="1" applyBorder="1" applyAlignment="1">
      <alignment horizontal="center" vertical="center" wrapText="1"/>
    </xf>
    <xf numFmtId="0" fontId="31" fillId="4" borderId="0" xfId="0" applyFont="1" applyFill="1" applyBorder="1" applyAlignment="1">
      <alignment horizontal="center" vertical="center" wrapText="1"/>
    </xf>
    <xf numFmtId="0" fontId="38" fillId="5" borderId="64" xfId="5" applyFont="1" applyFill="1" applyBorder="1" applyAlignment="1">
      <alignment horizontal="center" vertical="center" wrapText="1"/>
    </xf>
    <xf numFmtId="0" fontId="38" fillId="5" borderId="30" xfId="5" applyFont="1" applyFill="1" applyBorder="1" applyAlignment="1">
      <alignment horizontal="center" vertical="center" wrapText="1"/>
    </xf>
    <xf numFmtId="0" fontId="39" fillId="0" borderId="2" xfId="5" applyFont="1" applyFill="1" applyBorder="1" applyAlignment="1">
      <alignment horizontal="center" vertical="center" wrapText="1"/>
    </xf>
    <xf numFmtId="0" fontId="38" fillId="0" borderId="64" xfId="5" applyFont="1" applyFill="1" applyBorder="1" applyAlignment="1">
      <alignment horizontal="center" vertical="center" wrapText="1"/>
    </xf>
    <xf numFmtId="0" fontId="38" fillId="0" borderId="30" xfId="5" applyFont="1" applyFill="1" applyBorder="1" applyAlignment="1">
      <alignment horizontal="center" vertical="center" wrapText="1"/>
    </xf>
    <xf numFmtId="0" fontId="39" fillId="2" borderId="2" xfId="5" applyFont="1" applyFill="1" applyBorder="1" applyAlignment="1">
      <alignment horizontal="center" vertical="center" wrapText="1"/>
    </xf>
    <xf numFmtId="0" fontId="39" fillId="6" borderId="2" xfId="5" applyFont="1" applyFill="1" applyBorder="1" applyAlignment="1">
      <alignment horizontal="center" vertical="center" wrapText="1"/>
    </xf>
    <xf numFmtId="0" fontId="38" fillId="6" borderId="64" xfId="5" applyFont="1" applyFill="1" applyBorder="1" applyAlignment="1">
      <alignment horizontal="center" vertical="center" wrapText="1"/>
    </xf>
    <xf numFmtId="0" fontId="38" fillId="6" borderId="30" xfId="5" applyFont="1" applyFill="1" applyBorder="1" applyAlignment="1">
      <alignment horizontal="center" vertical="center" wrapText="1"/>
    </xf>
    <xf numFmtId="0" fontId="28" fillId="2" borderId="2" xfId="5" applyFont="1" applyFill="1" applyBorder="1" applyAlignment="1">
      <alignment horizontal="center" vertical="center" wrapText="1"/>
    </xf>
    <xf numFmtId="0" fontId="33" fillId="6" borderId="23" xfId="5" applyFont="1" applyFill="1" applyBorder="1" applyAlignment="1">
      <alignment horizontal="center" vertical="center"/>
    </xf>
    <xf numFmtId="0" fontId="33" fillId="6" borderId="24" xfId="5" applyFont="1" applyFill="1" applyBorder="1" applyAlignment="1">
      <alignment horizontal="center" vertical="center"/>
    </xf>
    <xf numFmtId="0" fontId="33" fillId="6" borderId="26" xfId="5" applyFont="1" applyFill="1" applyBorder="1" applyAlignment="1">
      <alignment horizontal="center" vertical="center"/>
    </xf>
    <xf numFmtId="0" fontId="36" fillId="7" borderId="23" xfId="5" applyFont="1" applyFill="1" applyBorder="1" applyAlignment="1">
      <alignment horizontal="center"/>
    </xf>
    <xf numFmtId="0" fontId="36" fillId="7" borderId="24" xfId="5" applyFont="1" applyFill="1" applyBorder="1" applyAlignment="1">
      <alignment horizontal="center"/>
    </xf>
    <xf numFmtId="0" fontId="36" fillId="7" borderId="26" xfId="5" applyFont="1" applyFill="1" applyBorder="1" applyAlignment="1">
      <alignment horizontal="center"/>
    </xf>
    <xf numFmtId="0" fontId="36" fillId="0" borderId="15" xfId="5" applyFont="1" applyBorder="1" applyAlignment="1">
      <alignment horizontal="center" vertical="center" wrapText="1"/>
    </xf>
    <xf numFmtId="0" fontId="36" fillId="0" borderId="16" xfId="5" applyFont="1" applyBorder="1" applyAlignment="1">
      <alignment horizontal="center" vertical="center" wrapText="1"/>
    </xf>
    <xf numFmtId="0" fontId="36" fillId="0" borderId="17" xfId="5" applyFont="1" applyBorder="1" applyAlignment="1">
      <alignment horizontal="center" vertical="center" wrapText="1"/>
    </xf>
    <xf numFmtId="0" fontId="36" fillId="0" borderId="21" xfId="5" applyFont="1" applyBorder="1" applyAlignment="1">
      <alignment horizontal="center" vertical="center" wrapText="1"/>
    </xf>
    <xf numFmtId="0" fontId="36" fillId="0" borderId="20" xfId="5" applyFont="1" applyBorder="1" applyAlignment="1">
      <alignment horizontal="center" vertical="center" wrapText="1"/>
    </xf>
    <xf numFmtId="0" fontId="36" fillId="0" borderId="39" xfId="5" applyFont="1" applyBorder="1" applyAlignment="1">
      <alignment horizontal="center" vertical="center" wrapText="1"/>
    </xf>
    <xf numFmtId="0" fontId="23" fillId="0" borderId="15" xfId="5" applyFont="1" applyBorder="1" applyAlignment="1">
      <alignment horizontal="center" vertical="center" wrapText="1"/>
    </xf>
    <xf numFmtId="0" fontId="23" fillId="0" borderId="17" xfId="5" applyFont="1" applyBorder="1" applyAlignment="1">
      <alignment horizontal="center" vertical="center" wrapText="1"/>
    </xf>
    <xf numFmtId="0" fontId="23" fillId="0" borderId="18" xfId="5" applyFont="1" applyBorder="1" applyAlignment="1">
      <alignment horizontal="center" vertical="center" wrapText="1"/>
    </xf>
    <xf numFmtId="0" fontId="23" fillId="0" borderId="19" xfId="5" applyFont="1" applyBorder="1" applyAlignment="1">
      <alignment horizontal="center" vertical="center" wrapText="1"/>
    </xf>
    <xf numFmtId="0" fontId="23" fillId="0" borderId="21" xfId="5" applyFont="1" applyBorder="1" applyAlignment="1">
      <alignment horizontal="center" vertical="center" wrapText="1"/>
    </xf>
    <xf numFmtId="0" fontId="23" fillId="0" borderId="39" xfId="5" applyFont="1" applyBorder="1" applyAlignment="1">
      <alignment horizontal="center" vertical="center" wrapText="1"/>
    </xf>
    <xf numFmtId="0" fontId="22" fillId="0" borderId="24" xfId="5" applyFont="1" applyBorder="1" applyAlignment="1">
      <alignment horizontal="center"/>
    </xf>
    <xf numFmtId="0" fontId="36" fillId="0" borderId="15" xfId="5" applyFont="1" applyBorder="1" applyAlignment="1">
      <alignment horizontal="center" wrapText="1"/>
    </xf>
    <xf numFmtId="0" fontId="36" fillId="0" borderId="16" xfId="5" applyFont="1" applyBorder="1" applyAlignment="1">
      <alignment horizontal="center" wrapText="1"/>
    </xf>
    <xf numFmtId="0" fontId="36" fillId="0" borderId="17" xfId="5" applyFont="1" applyBorder="1" applyAlignment="1">
      <alignment horizontal="center" wrapText="1"/>
    </xf>
    <xf numFmtId="0" fontId="36" fillId="0" borderId="21" xfId="5" applyFont="1" applyBorder="1" applyAlignment="1">
      <alignment horizontal="center" wrapText="1"/>
    </xf>
    <xf numFmtId="0" fontId="36" fillId="0" borderId="20" xfId="5" applyFont="1" applyBorder="1" applyAlignment="1">
      <alignment horizontal="center" wrapText="1"/>
    </xf>
    <xf numFmtId="0" fontId="36" fillId="0" borderId="39" xfId="5" applyFont="1" applyBorder="1" applyAlignment="1">
      <alignment horizontal="center" wrapText="1"/>
    </xf>
    <xf numFmtId="0" fontId="33" fillId="0" borderId="16" xfId="5" applyFont="1" applyBorder="1" applyAlignment="1">
      <alignment horizontal="center"/>
    </xf>
    <xf numFmtId="0" fontId="33" fillId="0" borderId="16" xfId="5" applyFont="1" applyBorder="1" applyAlignment="1">
      <alignment horizontal="center" wrapText="1"/>
    </xf>
    <xf numFmtId="0" fontId="23" fillId="0" borderId="23" xfId="5" applyFont="1" applyBorder="1" applyAlignment="1">
      <alignment horizontal="center"/>
    </xf>
    <xf numFmtId="0" fontId="23" fillId="0" borderId="24" xfId="5" applyFont="1" applyBorder="1" applyAlignment="1">
      <alignment horizontal="center"/>
    </xf>
    <xf numFmtId="0" fontId="23" fillId="0" borderId="26" xfId="5" applyFont="1" applyBorder="1" applyAlignment="1">
      <alignment horizontal="center"/>
    </xf>
    <xf numFmtId="0" fontId="23" fillId="0" borderId="22" xfId="5" applyFont="1" applyBorder="1" applyAlignment="1">
      <alignment horizontal="center" vertical="center"/>
    </xf>
    <xf numFmtId="0" fontId="23" fillId="0" borderId="62" xfId="5" applyFont="1" applyBorder="1" applyAlignment="1">
      <alignment horizontal="center" vertical="center"/>
    </xf>
    <xf numFmtId="0" fontId="23" fillId="0" borderId="31" xfId="5" applyFont="1" applyBorder="1" applyAlignment="1">
      <alignment horizontal="center" vertical="center"/>
    </xf>
    <xf numFmtId="0" fontId="21" fillId="0" borderId="24" xfId="5" applyFont="1" applyBorder="1" applyAlignment="1">
      <alignment horizontal="center"/>
    </xf>
    <xf numFmtId="0" fontId="45" fillId="0" borderId="15" xfId="5" applyFont="1" applyBorder="1" applyAlignment="1">
      <alignment horizontal="center" wrapText="1"/>
    </xf>
    <xf numFmtId="0" fontId="45" fillId="0" borderId="16" xfId="5" applyFont="1" applyBorder="1" applyAlignment="1">
      <alignment horizontal="center" wrapText="1"/>
    </xf>
    <xf numFmtId="0" fontId="45" fillId="0" borderId="17" xfId="5" applyFont="1" applyBorder="1" applyAlignment="1">
      <alignment horizontal="center" wrapText="1"/>
    </xf>
    <xf numFmtId="0" fontId="45" fillId="0" borderId="21" xfId="5" applyFont="1" applyBorder="1" applyAlignment="1">
      <alignment horizontal="center" wrapText="1"/>
    </xf>
    <xf numFmtId="0" fontId="45" fillId="0" borderId="20" xfId="5" applyFont="1" applyBorder="1" applyAlignment="1">
      <alignment horizontal="center" wrapText="1"/>
    </xf>
    <xf numFmtId="0" fontId="45" fillId="0" borderId="39" xfId="5" applyFont="1" applyBorder="1" applyAlignment="1">
      <alignment horizontal="center" wrapText="1"/>
    </xf>
    <xf numFmtId="0" fontId="23" fillId="0" borderId="25" xfId="5" applyFont="1" applyBorder="1" applyAlignment="1">
      <alignment horizontal="center" vertical="center" wrapText="1"/>
    </xf>
    <xf numFmtId="0" fontId="35" fillId="2" borderId="32" xfId="0" applyFont="1" applyFill="1" applyBorder="1" applyAlignment="1">
      <alignment horizontal="center" vertical="center" wrapText="1"/>
    </xf>
    <xf numFmtId="0" fontId="20" fillId="0" borderId="0" xfId="0" applyFont="1" applyAlignment="1">
      <alignment vertical="center"/>
    </xf>
    <xf numFmtId="0" fontId="46" fillId="0" borderId="74" xfId="0" applyFont="1" applyBorder="1" applyAlignment="1">
      <alignment horizontal="center" vertical="center"/>
    </xf>
    <xf numFmtId="0" fontId="7" fillId="0" borderId="74" xfId="0" applyFont="1" applyFill="1" applyBorder="1" applyAlignment="1">
      <alignment horizontal="center" vertical="center"/>
    </xf>
    <xf numFmtId="0" fontId="16" fillId="0" borderId="30" xfId="0" applyFont="1" applyFill="1" applyBorder="1" applyAlignment="1">
      <alignment horizontal="left" vertical="center"/>
    </xf>
    <xf numFmtId="0" fontId="46" fillId="0" borderId="74" xfId="0" applyFont="1" applyFill="1" applyBorder="1" applyAlignment="1">
      <alignment horizontal="center" vertical="center"/>
    </xf>
    <xf numFmtId="0" fontId="4" fillId="0" borderId="94" xfId="0" applyFont="1" applyFill="1" applyBorder="1" applyAlignment="1">
      <alignment horizontal="left" vertical="center" indent="1"/>
    </xf>
    <xf numFmtId="0" fontId="1" fillId="0" borderId="30" xfId="0" applyFont="1" applyFill="1" applyBorder="1" applyAlignment="1">
      <alignment horizontal="left" vertical="center" indent="1"/>
    </xf>
  </cellXfs>
  <cellStyles count="10">
    <cellStyle name="Heading" xfId="1" xr:uid="{BEB3636A-DF28-4579-BA66-DB70D327EDB7}"/>
    <cellStyle name="Heading1" xfId="2" xr:uid="{98F5B9E1-F1E3-4FC9-908C-6DB3A713778A}"/>
    <cellStyle name="Moeda" xfId="3" builtinId="4"/>
    <cellStyle name="Normal" xfId="0" builtinId="0"/>
    <cellStyle name="Normal 2" xfId="4" xr:uid="{C1F9714F-BD22-41AF-B0C5-B22DA4EA9108}"/>
    <cellStyle name="Normal 3" xfId="5" xr:uid="{B5EDB168-2F6C-41E3-8687-B2BFBB602231}"/>
    <cellStyle name="Normal 4" xfId="6" xr:uid="{7654B3AB-876C-4C0E-A0AB-785D64D4F8FA}"/>
    <cellStyle name="Result" xfId="7" xr:uid="{C6A8FD9F-E599-4536-8400-EE7643310364}"/>
    <cellStyle name="Result2" xfId="8" xr:uid="{3414E17D-AFE7-45E0-984F-563CCB6884CF}"/>
    <cellStyle name="Título 1 1" xfId="9" xr:uid="{1C78DB61-13FF-4C55-B855-DC0950D6068D}"/>
  </cellStyles>
  <dxfs count="33">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79998168889431442"/>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5" tint="0.79998168889431442"/>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ill>
        <patternFill>
          <bgColor theme="7" tint="0.79998168889431442"/>
        </patternFill>
      </fill>
    </dxf>
    <dxf>
      <font>
        <b val="0"/>
        <i/>
        <condense val="0"/>
        <extend val="0"/>
        <sz val="11"/>
        <color indexed="17"/>
      </font>
      <fill>
        <patternFill patternType="solid">
          <fgColor indexed="41"/>
          <bgColor indexed="27"/>
        </patternFill>
      </fill>
    </dxf>
    <dxf>
      <font>
        <b val="0"/>
        <i/>
        <condense val="0"/>
        <extend val="0"/>
        <sz val="11"/>
        <color indexed="10"/>
      </font>
      <fill>
        <patternFill patternType="solid">
          <fgColor indexed="22"/>
          <bgColor indexed="47"/>
        </patternFill>
      </fill>
    </dxf>
    <dxf>
      <font>
        <b val="0"/>
        <i/>
        <condense val="0"/>
        <extend val="0"/>
        <sz val="11"/>
        <color indexed="53"/>
      </font>
      <fill>
        <patternFill patternType="solid">
          <fgColor indexed="26"/>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276225</xdr:colOff>
      <xdr:row>0</xdr:row>
      <xdr:rowOff>0</xdr:rowOff>
    </xdr:from>
    <xdr:to>
      <xdr:col>1</xdr:col>
      <xdr:colOff>962025</xdr:colOff>
      <xdr:row>4</xdr:row>
      <xdr:rowOff>0</xdr:rowOff>
    </xdr:to>
    <xdr:pic>
      <xdr:nvPicPr>
        <xdr:cNvPr id="1292" name="Imagem 1">
          <a:extLst>
            <a:ext uri="{FF2B5EF4-FFF2-40B4-BE49-F238E27FC236}">
              <a16:creationId xmlns:a16="http://schemas.microsoft.com/office/drawing/2014/main" id="{390D2A0A-D00D-9A34-5293-EC52C0D18A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6725" y="0"/>
          <a:ext cx="6858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9525</xdr:colOff>
      <xdr:row>2</xdr:row>
      <xdr:rowOff>76200</xdr:rowOff>
    </xdr:from>
    <xdr:to>
      <xdr:col>5</xdr:col>
      <xdr:colOff>1104900</xdr:colOff>
      <xdr:row>3</xdr:row>
      <xdr:rowOff>142875</xdr:rowOff>
    </xdr:to>
    <xdr:pic>
      <xdr:nvPicPr>
        <xdr:cNvPr id="1293" name="Imagem 3">
          <a:extLst>
            <a:ext uri="{FF2B5EF4-FFF2-40B4-BE49-F238E27FC236}">
              <a16:creationId xmlns:a16="http://schemas.microsoft.com/office/drawing/2014/main" id="{AC3D961D-20BD-6218-D734-1F2674FF46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43475" y="447675"/>
          <a:ext cx="10953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257734</xdr:colOff>
      <xdr:row>121</xdr:row>
      <xdr:rowOff>112059</xdr:rowOff>
    </xdr:from>
    <xdr:to>
      <xdr:col>7</xdr:col>
      <xdr:colOff>414618</xdr:colOff>
      <xdr:row>123</xdr:row>
      <xdr:rowOff>100852</xdr:rowOff>
    </xdr:to>
    <xdr:pic>
      <xdr:nvPicPr>
        <xdr:cNvPr id="2" name="Imagem 1">
          <a:extLst>
            <a:ext uri="{FF2B5EF4-FFF2-40B4-BE49-F238E27FC236}">
              <a16:creationId xmlns:a16="http://schemas.microsoft.com/office/drawing/2014/main" id="{5922383F-5ECC-EFC1-6D0F-9A268BBF9B0F}"/>
            </a:ext>
          </a:extLst>
        </xdr:cNvPr>
        <xdr:cNvPicPr>
          <a:picLocks noChangeAspect="1"/>
        </xdr:cNvPicPr>
      </xdr:nvPicPr>
      <xdr:blipFill>
        <a:blip xmlns:r="http://schemas.openxmlformats.org/officeDocument/2006/relationships" r:embed="rId1"/>
        <a:stretch>
          <a:fillRect/>
        </a:stretch>
      </xdr:blipFill>
      <xdr:spPr>
        <a:xfrm>
          <a:off x="941293" y="13514294"/>
          <a:ext cx="4572001" cy="347382"/>
        </a:xfrm>
        <a:prstGeom prst="rect">
          <a:avLst/>
        </a:prstGeom>
      </xdr:spPr>
    </xdr:pic>
    <xdr:clientData/>
  </xdr:twoCellAnchor>
  <xdr:twoCellAnchor editAs="oneCell">
    <xdr:from>
      <xdr:col>9</xdr:col>
      <xdr:colOff>179294</xdr:colOff>
      <xdr:row>121</xdr:row>
      <xdr:rowOff>67236</xdr:rowOff>
    </xdr:from>
    <xdr:to>
      <xdr:col>15</xdr:col>
      <xdr:colOff>380999</xdr:colOff>
      <xdr:row>123</xdr:row>
      <xdr:rowOff>100852</xdr:rowOff>
    </xdr:to>
    <xdr:pic>
      <xdr:nvPicPr>
        <xdr:cNvPr id="3" name="Imagem 2">
          <a:extLst>
            <a:ext uri="{FF2B5EF4-FFF2-40B4-BE49-F238E27FC236}">
              <a16:creationId xmlns:a16="http://schemas.microsoft.com/office/drawing/2014/main" id="{D3F7593D-6B3C-30E2-9E23-0C55C55C8CAF}"/>
            </a:ext>
          </a:extLst>
        </xdr:cNvPr>
        <xdr:cNvPicPr>
          <a:picLocks noChangeAspect="1"/>
        </xdr:cNvPicPr>
      </xdr:nvPicPr>
      <xdr:blipFill>
        <a:blip xmlns:r="http://schemas.openxmlformats.org/officeDocument/2006/relationships" r:embed="rId2"/>
        <a:stretch>
          <a:fillRect/>
        </a:stretch>
      </xdr:blipFill>
      <xdr:spPr>
        <a:xfrm>
          <a:off x="6622676" y="13469471"/>
          <a:ext cx="3686735" cy="3922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jetos/ALESC/04.%20Documentacao/SIGRH/Gerenciamento%20de%20Configura&#231;&#227;o%20e%20Mudan&#231;as/Planilha%20Calculo%20de%20Horas/2022/SIGRH-SC%20-%2015351-2021%20-%20IPREV-%20INTEGRACAO%20COM%20O%20S@T%20VIA%20WS%20-%20P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ação"/>
      <sheetName val="Contagem"/>
      <sheetName val="Funções"/>
      <sheetName val="Memoria"/>
      <sheetName val="Sumário"/>
    </sheetNames>
    <sheetDataSet>
      <sheetData sheetId="0">
        <row r="1">
          <cell r="B1" t="str">
            <v>IPREV- INTEGRACAO COM O S@T VIA WS</v>
          </cell>
        </row>
        <row r="4">
          <cell r="B4" t="str">
            <v>15351/2021</v>
          </cell>
        </row>
        <row r="5">
          <cell r="B5">
            <v>44230</v>
          </cell>
        </row>
      </sheetData>
      <sheetData sheetId="1"/>
      <sheetData sheetId="2"/>
      <sheetData sheetId="3"/>
      <sheetData sheetId="4"/>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ABACA-2098-45F6-AE72-ED754C9A7919}">
  <sheetPr codeName="Planilha1"/>
  <dimension ref="A1:H33"/>
  <sheetViews>
    <sheetView showGridLines="0" zoomScaleNormal="100" workbookViewId="0"/>
  </sheetViews>
  <sheetFormatPr defaultColWidth="8.5" defaultRowHeight="12.75" customHeight="1"/>
  <cols>
    <col min="1" max="1" width="2.5" style="1" customWidth="1"/>
    <col min="2" max="2" width="16.5" style="2" customWidth="1"/>
    <col min="3" max="3" width="27.625" style="2" bestFit="1" customWidth="1"/>
    <col min="4" max="4" width="6.5" style="2" bestFit="1" customWidth="1"/>
    <col min="5" max="5" width="11.625" style="2" customWidth="1"/>
    <col min="6" max="6" width="14.625" style="2" bestFit="1" customWidth="1"/>
    <col min="7" max="54" width="2.5" style="1" customWidth="1"/>
    <col min="55" max="16384" width="8.5" style="1"/>
  </cols>
  <sheetData>
    <row r="1" spans="1:8" ht="15" customHeight="1"/>
    <row r="2" spans="1:8" ht="14.25" customHeight="1">
      <c r="B2" s="113"/>
      <c r="C2" s="115" t="s">
        <v>226</v>
      </c>
      <c r="D2" s="116"/>
      <c r="E2" s="73">
        <v>3600</v>
      </c>
      <c r="F2" s="73">
        <v>2026</v>
      </c>
    </row>
    <row r="3" spans="1:8" ht="14.25" customHeight="1">
      <c r="B3" s="113"/>
      <c r="C3" s="100" t="s">
        <v>333</v>
      </c>
      <c r="D3" s="72"/>
      <c r="F3" s="101"/>
      <c r="G3" s="4"/>
    </row>
    <row r="4" spans="1:8" ht="14.25" customHeight="1">
      <c r="B4" s="114"/>
      <c r="C4" s="46" t="s">
        <v>29</v>
      </c>
      <c r="D4" s="46"/>
      <c r="E4" s="46"/>
      <c r="F4" s="102"/>
      <c r="G4" s="4"/>
    </row>
    <row r="5" spans="1:8" ht="14.25" customHeight="1">
      <c r="A5" s="3"/>
      <c r="B5" s="22"/>
      <c r="C5" s="22"/>
      <c r="D5" s="22"/>
      <c r="E5" s="22"/>
      <c r="F5" s="22"/>
      <c r="G5" s="4"/>
    </row>
    <row r="6" spans="1:8" ht="15.75" customHeight="1">
      <c r="B6" s="111" t="s">
        <v>0</v>
      </c>
      <c r="C6" s="111"/>
      <c r="D6" s="111"/>
      <c r="E6" s="111"/>
      <c r="F6" s="111"/>
    </row>
    <row r="7" spans="1:8" ht="15.75" customHeight="1">
      <c r="B7" s="5" t="s">
        <v>1</v>
      </c>
      <c r="C7" s="117" t="s">
        <v>225</v>
      </c>
      <c r="D7" s="118"/>
      <c r="E7" s="118"/>
      <c r="F7" s="119"/>
    </row>
    <row r="8" spans="1:8" ht="15.75" customHeight="1">
      <c r="B8" s="6" t="s">
        <v>24</v>
      </c>
      <c r="C8" s="120" t="s">
        <v>334</v>
      </c>
      <c r="D8" s="120"/>
      <c r="E8" s="120"/>
      <c r="F8" s="120"/>
    </row>
    <row r="9" spans="1:8" ht="15.75" customHeight="1">
      <c r="B9" s="6" t="s">
        <v>2</v>
      </c>
      <c r="C9" s="121" t="s">
        <v>227</v>
      </c>
      <c r="D9" s="121"/>
      <c r="E9" s="121"/>
      <c r="F9" s="121"/>
    </row>
    <row r="10" spans="1:8" ht="15.75" customHeight="1">
      <c r="B10" s="6" t="s">
        <v>3</v>
      </c>
      <c r="C10" s="7" t="s">
        <v>26</v>
      </c>
      <c r="D10" s="8" t="s">
        <v>4</v>
      </c>
      <c r="E10" s="122" t="s">
        <v>59</v>
      </c>
      <c r="F10" s="122"/>
    </row>
    <row r="11" spans="1:8" ht="15.75" customHeight="1">
      <c r="B11" s="6" t="s">
        <v>5</v>
      </c>
      <c r="C11" s="9" t="s">
        <v>335</v>
      </c>
      <c r="D11" s="8" t="s">
        <v>6</v>
      </c>
      <c r="E11" s="109">
        <v>46181</v>
      </c>
      <c r="F11" s="109"/>
    </row>
    <row r="12" spans="1:8" ht="15.75" customHeight="1">
      <c r="B12" s="10" t="s">
        <v>7</v>
      </c>
      <c r="C12" s="11" t="s">
        <v>372</v>
      </c>
      <c r="D12" s="12" t="s">
        <v>8</v>
      </c>
      <c r="E12" s="109">
        <v>46182</v>
      </c>
      <c r="F12" s="109"/>
    </row>
    <row r="13" spans="1:8" ht="14.25">
      <c r="B13" s="110"/>
      <c r="C13" s="110"/>
      <c r="D13" s="110"/>
      <c r="E13" s="110"/>
      <c r="F13" s="110"/>
    </row>
    <row r="14" spans="1:8" ht="13.5" customHeight="1">
      <c r="B14" s="111" t="s">
        <v>9</v>
      </c>
      <c r="C14" s="111"/>
      <c r="D14" s="111"/>
      <c r="E14" s="111"/>
      <c r="F14" s="111"/>
    </row>
    <row r="15" spans="1:8" ht="13.5" customHeight="1">
      <c r="B15" s="112" t="s">
        <v>10</v>
      </c>
      <c r="C15" s="112"/>
      <c r="D15" s="13" t="s">
        <v>11</v>
      </c>
      <c r="E15" s="13" t="s">
        <v>12</v>
      </c>
      <c r="F15" s="13" t="s">
        <v>185</v>
      </c>
      <c r="G15" s="14"/>
      <c r="H15" s="14"/>
    </row>
    <row r="16" spans="1:8" ht="13.5" customHeight="1">
      <c r="B16" s="108" t="s">
        <v>13</v>
      </c>
      <c r="C16" s="108"/>
      <c r="D16" s="15">
        <f>SUMIF(Funções!$E$4:$E$269,"I",Funções!$N$4:$P$269)+
SUMIF(Funções!$E$4:$E$269,"Apuração Especial",Funções!$N$4:$P$269)+
SUMIF(Funções!$E$4:$E$269,"Apuração Especial - Relatório",Funções!$N$4:$P$269)+
SUMIF(Funções!$E$4:$E$269,"Componente Interno",Funções!$N$4:$P$269)+
SUMIF(Funções!$E$4:$E$269,"Migração de Dados",Funções!$N$4:$P$269)+
SUMIF(Funções!$E$4:$E$269,"MP - Linguagem Programação",Funções!$N$4:$P$269)</f>
        <v>0</v>
      </c>
      <c r="E16" s="15">
        <v>1</v>
      </c>
      <c r="F16" s="16">
        <f>SUMIF(Funções!$E$4:$E$269,"I",Funções!$N$4:$P$269)+
SUMIF(Funções!$E$4:$E$269,"Apuração Especial",Funções!$N$4:$P$269)+
SUMIF(Funções!$E$4:$E$269,"Apuração Especial - Relatório",Funções!$N$4:$P$269)+
SUMIF(Funções!$E$4:$E$269,"Componente Interno",Funções!$N$4:$P$269)+
SUMIF(Funções!$E$4:$E$269,"Migração de Dados",Funções!$N$4:$P$269)+
SUMIF(Funções!$E$4:$E$269,"MP - Linguagem Programação",Funções!$N$4:$P$269)</f>
        <v>0</v>
      </c>
    </row>
    <row r="17" spans="2:6" ht="13.5" customHeight="1">
      <c r="B17" s="108" t="s">
        <v>14</v>
      </c>
      <c r="C17" s="108"/>
      <c r="D17" s="15">
        <f>SUMIF(Funções!$E$4:$E$269,"A",Funções!$N$4:$N$269)+
SUMIF(Funções!$E$4:$E$269,"Manutenção Corretiva - 50",Funções!$N$4:$N$269)+
SUMIF(Funções!$E$4:$E$269,"Manutenção Corretiva - 75",Funções!$N$4:$N$269)+
SUMIF(Funções!$E$4:$E$269,"Manutenção Adaptativa - 50",Funções!$N$4:$N$269)+
SUMIF(Funções!$E$4:$E$269,"Manutenção Adaptativa - 75",Funções!$N$4:$N$269)</f>
        <v>173</v>
      </c>
      <c r="E17" s="15">
        <v>0.5</v>
      </c>
      <c r="F17" s="16">
        <f>SUMIF(Funções!$E$4:$E$269,"A",Funções!$P$4:$P$269)+
SUMIF(Funções!$E$4:$E$269,"Manutenção Corretiva - 50",Funções!$P$4:$P$269)+
SUMIF(Funções!$E$4:$E$269,"Manutenção Corretiva - 75",Funções!$P$4:$P$269)+
SUMIF(Funções!$E$4:$E$269,"Manutenção Adaptativa - 50",Funções!$P$4:$P$269)+
SUMIF(Funções!$E$4:$E$269,"Manutenção Adaptativa - 75",Funções!$P$4:$P$269)</f>
        <v>86.5</v>
      </c>
    </row>
    <row r="18" spans="2:6" ht="13.5" customHeight="1">
      <c r="B18" s="108" t="s">
        <v>15</v>
      </c>
      <c r="C18" s="108"/>
      <c r="D18" s="15">
        <f>SUMIF(Funções!$E$4:$E$269,"E",Funções!$N$4:$N$269)</f>
        <v>0</v>
      </c>
      <c r="E18" s="15">
        <v>0.3</v>
      </c>
      <c r="F18" s="16">
        <f>SUMIF(Funções!$E$4:$E$269,"E",Funções!$P$4:$P$269)</f>
        <v>0</v>
      </c>
    </row>
    <row r="19" spans="2:6" ht="13.5" customHeight="1">
      <c r="B19" s="108" t="s">
        <v>25</v>
      </c>
      <c r="C19" s="108"/>
      <c r="D19" s="15">
        <f>SUMIF(Funções!$E$4:$E$269,"T",Funções!$N$4:$N$269)</f>
        <v>0</v>
      </c>
      <c r="E19" s="15">
        <v>0.2</v>
      </c>
      <c r="F19" s="16">
        <f>SUMIF(Funções!$E$4:$E$269,"T",Funções!$P$4:$P$269)</f>
        <v>0</v>
      </c>
    </row>
    <row r="20" spans="2:6" ht="13.5" customHeight="1">
      <c r="B20" s="108" t="s">
        <v>91</v>
      </c>
      <c r="C20" s="108"/>
      <c r="D20" s="45">
        <f>SUMIF(Funções!$E$4:$E$269,"Verificação de Erro",Funções!$N$4:$N$269)+
SUMIF(Funções!$E$4:$E$269,"Atualização de Dados",Funções!$N$4:$N$269)+
SUMIF(Funções!$E$4:$E$269,"MP - Banco de Dados",Funções!$N$4:$N$269)+
SUMIF(Funções!$E$4:$E$269,"AV - Linguagem Programação",Funções!$N$4:$N$269)+
SUMIF(Funções!$E$4:$E$269,"AV - Browser",Funções!$N$4:$N$269)+
SUMIF(Funções!$E$4:$E$269,"AV - Banco de Dados",Funções!$N$4:$N$269)+
SUMIF(Funções!$E$4:$E$269,"Apuração Especial - Reexecução",Funções!$N$4:$N$269)+
SUMIF(Funções!$E$4:$E$269,"Manutenção de Documentação",Funções!$N$4:$N$269)+
SUMIF(Funções!$E$4:$E$269,"Ponto de Função de Teste",Funções!$N$4:$N$269)+
SUMIF(Funções!$E$4:$E$269,"Componente Interno - Configuração",Funções!$N$4:$N$269)+
SUMIF(Funções!$E$4:$E$269,"Manutenção Interface",Funções!$N$4:$N$269)+
SUMIF(Funções!$E$4:$E$269,"Paginas Estáticas",Funções!$N$4:$N$269)</f>
        <v>0</v>
      </c>
      <c r="E20" s="45">
        <v>1</v>
      </c>
      <c r="F20" s="16">
        <f>SUMIF(Funções!$E$4:$E$269,"Verificação de Erro",Funções!$P$4:$P$269)+
SUMIF(Funções!$E$4:$E$269,"Atualização de Dados",Funções!$P$4:$P$269)+
SUMIF(Funções!$E$4:$E$269,"MP - Banco de Dados",Funções!$P$4:$P$269)+
SUMIF(Funções!$E$4:$E$269,"AV - Linguagem Programação",Funções!$P$4:$P$269)+
SUMIF(Funções!$E$4:$E$269,"AV - Browser",Funções!$P$4:$P$269)+
SUMIF(Funções!$E$4:$E$269,"AV - Banco de Dados",Funções!$P$4:$P$269)+
SUMIF(Funções!$E$4:$E$269,"Apuração Especial - Reexecução",Funções!$P$4:$P$269)+
SUMIF(Funções!$E$4:$E$269,"Manutenção de Documentação",Funções!$P$4:$P$269)+
SUMIF(Funções!$E$4:$E$269,"Ponto de Função de Teste",Funções!$P$4:$P$269)+
SUMIF(Funções!$E$4:$E$269,"Componente Interno - Configuração",Funções!$P$4:$P$269)+
SUMIF(Funções!$E$4:$E$269,"Manutenção Interface",Funções!$P$4:$P$269)+
SUMIF(Funções!$E$4:$E$269,"Paginas Estáticas",Funções!$P$4:$P$269)</f>
        <v>0</v>
      </c>
    </row>
    <row r="21" spans="2:6" ht="13.5" customHeight="1">
      <c r="B21" s="107" t="s">
        <v>16</v>
      </c>
      <c r="C21" s="107"/>
      <c r="D21" s="107"/>
      <c r="E21" s="107"/>
      <c r="F21" s="23">
        <f>SUM(F16:F20)</f>
        <v>86.5</v>
      </c>
    </row>
    <row r="22" spans="2:6" ht="13.5" customHeight="1">
      <c r="B22" s="107" t="s">
        <v>28</v>
      </c>
      <c r="C22" s="107"/>
      <c r="D22" s="107"/>
      <c r="E22" s="107"/>
      <c r="F22" s="24">
        <v>1346.5</v>
      </c>
    </row>
    <row r="23" spans="2:6" ht="13.5" customHeight="1">
      <c r="B23" s="107" t="s">
        <v>27</v>
      </c>
      <c r="C23" s="107"/>
      <c r="D23" s="107"/>
      <c r="E23" s="107"/>
      <c r="F23" s="25">
        <f>F21*F22</f>
        <v>116472.25</v>
      </c>
    </row>
    <row r="24" spans="2:6" ht="12" customHeight="1">
      <c r="B24" s="1"/>
      <c r="C24" s="1"/>
      <c r="D24" s="1"/>
      <c r="E24" s="1"/>
      <c r="F24" s="1"/>
    </row>
    <row r="25" spans="2:6">
      <c r="B25" s="132" t="s">
        <v>188</v>
      </c>
      <c r="C25" s="132"/>
      <c r="D25" s="132"/>
      <c r="E25" s="132"/>
      <c r="F25" s="132"/>
    </row>
    <row r="26" spans="2:6" ht="12.75" customHeight="1">
      <c r="B26" s="133" t="s">
        <v>177</v>
      </c>
      <c r="C26" s="134"/>
      <c r="D26" s="135"/>
      <c r="E26" s="78" t="s">
        <v>178</v>
      </c>
      <c r="F26" s="79" t="s">
        <v>185</v>
      </c>
    </row>
    <row r="27" spans="2:6" ht="12.75" customHeight="1">
      <c r="B27" s="123" t="s">
        <v>181</v>
      </c>
      <c r="C27" s="124"/>
      <c r="D27" s="125"/>
      <c r="E27" s="74">
        <v>25</v>
      </c>
      <c r="F27" s="75">
        <f>IF(F21&gt;0,F21*E27%,0)</f>
        <v>21.625</v>
      </c>
    </row>
    <row r="28" spans="2:6" ht="12.75" customHeight="1">
      <c r="B28" s="123" t="s">
        <v>182</v>
      </c>
      <c r="C28" s="124"/>
      <c r="D28" s="125"/>
      <c r="E28" s="74">
        <v>10</v>
      </c>
      <c r="F28" s="75">
        <f>IF(F21&gt;0,F21*E28%,0)</f>
        <v>8.65</v>
      </c>
    </row>
    <row r="29" spans="2:6" ht="12.75" customHeight="1">
      <c r="B29" s="123" t="s">
        <v>183</v>
      </c>
      <c r="C29" s="124"/>
      <c r="D29" s="125"/>
      <c r="E29" s="74">
        <v>40</v>
      </c>
      <c r="F29" s="75">
        <f>IF(F21&gt;0,F21*E29%,0)</f>
        <v>34.6</v>
      </c>
    </row>
    <row r="30" spans="2:6" ht="12.75" customHeight="1">
      <c r="B30" s="123" t="s">
        <v>179</v>
      </c>
      <c r="C30" s="124"/>
      <c r="D30" s="125"/>
      <c r="E30" s="74">
        <v>15</v>
      </c>
      <c r="F30" s="75">
        <f>IF(F21&gt;0,F21*E30%,0)</f>
        <v>12.975</v>
      </c>
    </row>
    <row r="31" spans="2:6" ht="12.75" customHeight="1">
      <c r="B31" s="123" t="s">
        <v>184</v>
      </c>
      <c r="C31" s="124"/>
      <c r="D31" s="125"/>
      <c r="E31" s="74">
        <v>5</v>
      </c>
      <c r="F31" s="75">
        <f>IF(F21&gt;0,F21*E31%,0)</f>
        <v>4.3250000000000002</v>
      </c>
    </row>
    <row r="32" spans="2:6" ht="12.75" customHeight="1">
      <c r="B32" s="126" t="s">
        <v>180</v>
      </c>
      <c r="C32" s="127"/>
      <c r="D32" s="128"/>
      <c r="E32" s="76">
        <v>5</v>
      </c>
      <c r="F32" s="77">
        <f>IF(F21&gt;0,F21*E32%,0)</f>
        <v>4.3250000000000002</v>
      </c>
    </row>
    <row r="33" spans="2:6" ht="12.75" customHeight="1">
      <c r="B33" s="129" t="s">
        <v>94</v>
      </c>
      <c r="C33" s="130"/>
      <c r="D33" s="131"/>
      <c r="E33" s="76" t="str">
        <f>CONCATENATE(SUM(E27:E32),"%")</f>
        <v>100%</v>
      </c>
      <c r="F33" s="83">
        <f>SUM(F27:F32)</f>
        <v>86.5</v>
      </c>
    </row>
  </sheetData>
  <sheetProtection selectLockedCells="1" selectUnlockedCells="1"/>
  <mergeCells count="29">
    <mergeCell ref="B25:F25"/>
    <mergeCell ref="B26:D26"/>
    <mergeCell ref="B27:D27"/>
    <mergeCell ref="B28:D28"/>
    <mergeCell ref="B29:D29"/>
    <mergeCell ref="B30:D30"/>
    <mergeCell ref="B31:D31"/>
    <mergeCell ref="B32:D32"/>
    <mergeCell ref="B33:D33"/>
    <mergeCell ref="B2:B4"/>
    <mergeCell ref="C2:D2"/>
    <mergeCell ref="B17:C17"/>
    <mergeCell ref="B6:F6"/>
    <mergeCell ref="C7:F7"/>
    <mergeCell ref="C8:F8"/>
    <mergeCell ref="C9:F9"/>
    <mergeCell ref="E10:F10"/>
    <mergeCell ref="B16:C16"/>
    <mergeCell ref="B23:E23"/>
    <mergeCell ref="B19:C19"/>
    <mergeCell ref="E11:F11"/>
    <mergeCell ref="E12:F12"/>
    <mergeCell ref="B13:F13"/>
    <mergeCell ref="B14:F14"/>
    <mergeCell ref="B22:E22"/>
    <mergeCell ref="B21:E21"/>
    <mergeCell ref="B20:C20"/>
    <mergeCell ref="B15:C15"/>
    <mergeCell ref="B18:C18"/>
  </mergeCells>
  <dataValidations count="2">
    <dataValidation type="list" allowBlank="1" showErrorMessage="1" sqref="C10" xr:uid="{D4099125-8129-4863-BE1B-7A5A467FE199}">
      <formula1>"Aplicação,Projeto de Desenvolvimento,Projeto de Melhoria"</formula1>
      <formula2>0</formula2>
    </dataValidation>
    <dataValidation type="list" allowBlank="1" showErrorMessage="1" sqref="E10" xr:uid="{BD1D05E9-0EB6-4BEB-B296-6DC8464D1EBD}">
      <formula1>"NESMA Estimativa,IFPUG"</formula1>
      <formula2>0</formula2>
    </dataValidation>
  </dataValidations>
  <pageMargins left="0.78749999999999998" right="0.78749999999999998" top="1.0520833333333333" bottom="0.97152777777777777" header="0.51180555555555551" footer="0.51180555555555551"/>
  <pageSetup scale="99" firstPageNumber="0" pageOrder="overThenDown" orientation="portrait" horizontalDpi="300" verticalDpi="300" r:id="rId1"/>
  <headerFooter alignWithMargins="0">
    <oddFooter>&amp;R&amp;"Tahoma1,Regular"&amp;8&amp;F - &amp;A</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55E92-0670-4EAE-81BA-1C9E03897683}">
  <sheetPr codeName="Planilha2"/>
  <dimension ref="B1:T65368"/>
  <sheetViews>
    <sheetView showGridLines="0" zoomScaleNormal="100" workbookViewId="0"/>
  </sheetViews>
  <sheetFormatPr defaultRowHeight="15" customHeight="1"/>
  <cols>
    <col min="1" max="1" width="2.5" customWidth="1"/>
    <col min="2" max="2" width="10.875" style="288" bestFit="1" customWidth="1"/>
    <col min="3" max="3" width="46.75" bestFit="1" customWidth="1"/>
    <col min="4" max="4" width="7.875" customWidth="1"/>
    <col min="5" max="5" width="8.375" bestFit="1" customWidth="1"/>
    <col min="6" max="6" width="6.375" bestFit="1" customWidth="1"/>
    <col min="7" max="7" width="24.125" customWidth="1"/>
    <col min="8" max="8" width="8.5" bestFit="1" customWidth="1"/>
    <col min="9" max="9" width="22.625" bestFit="1" customWidth="1"/>
    <col min="10" max="10" width="7.75" bestFit="1" customWidth="1"/>
    <col min="11" max="11" width="4" hidden="1" customWidth="1"/>
    <col min="12" max="12" width="2" hidden="1" customWidth="1"/>
    <col min="13" max="13" width="7.875" bestFit="1" customWidth="1"/>
    <col min="14" max="14" width="7.375" bestFit="1" customWidth="1"/>
    <col min="15" max="15" width="6.875" bestFit="1" customWidth="1"/>
    <col min="16" max="16" width="12.375" customWidth="1"/>
    <col min="17" max="17" width="50.125" bestFit="1" customWidth="1"/>
    <col min="19" max="19" width="6.375" hidden="1" customWidth="1"/>
    <col min="20" max="20" width="11.5" hidden="1" customWidth="1"/>
  </cols>
  <sheetData>
    <row r="1" spans="2:20"/>
    <row r="2" spans="2:20"/>
    <row r="3" spans="2:20" ht="14.25" customHeight="1">
      <c r="B3" s="56" t="s">
        <v>336</v>
      </c>
      <c r="C3" s="57" t="s">
        <v>217</v>
      </c>
      <c r="D3" s="57" t="s">
        <v>17</v>
      </c>
      <c r="E3" s="57" t="s">
        <v>196</v>
      </c>
      <c r="F3" s="56" t="s">
        <v>194</v>
      </c>
      <c r="G3" s="56" t="s">
        <v>189</v>
      </c>
      <c r="H3" s="56" t="s">
        <v>195</v>
      </c>
      <c r="I3" s="56" t="s">
        <v>190</v>
      </c>
      <c r="J3" s="57" t="s">
        <v>193</v>
      </c>
      <c r="K3" s="17" t="s">
        <v>20</v>
      </c>
      <c r="L3" s="17" t="s">
        <v>21</v>
      </c>
      <c r="M3" s="17" t="s">
        <v>22</v>
      </c>
      <c r="N3" s="17" t="s">
        <v>167</v>
      </c>
      <c r="O3" s="17" t="s">
        <v>12</v>
      </c>
      <c r="P3" s="17" t="s">
        <v>168</v>
      </c>
      <c r="Q3" s="57" t="s">
        <v>23</v>
      </c>
      <c r="S3" s="68" t="s">
        <v>169</v>
      </c>
      <c r="T3" s="68" t="s">
        <v>170</v>
      </c>
    </row>
    <row r="4" spans="2:20" ht="14.25">
      <c r="B4" s="290" t="s">
        <v>228</v>
      </c>
      <c r="C4" s="291" t="s">
        <v>229</v>
      </c>
      <c r="D4" s="19"/>
      <c r="E4" s="58"/>
      <c r="F4" s="58"/>
      <c r="G4" s="58"/>
      <c r="H4" s="58"/>
      <c r="I4" s="58"/>
      <c r="J4" s="58"/>
      <c r="K4" s="58" t="str">
        <f t="shared" ref="K4:K23" si="0">CONCATENATE(D4,L4)</f>
        <v/>
      </c>
      <c r="L4" s="58" t="str">
        <f t="shared" ref="L4:L23" si="1">IF(OR(ISBLANK(F4),ISBLANK(H4)),IF(OR(D4="ALI",D4="AIE"),"L",IF(ISBLANK(D4),"","A")),IF(D4="EE",IF(H4&gt;=3,IF(F4&gt;=5,"H","A"),IF(H4&gt;=2,IF(F4&gt;=16,"H",IF(F4&lt;=4,"L","A")),IF(F4&lt;=15,"L","A"))),IF(OR(D4="SE",D4="CE"),IF(H4&gt;=4,IF(F4&gt;=6,"H","A"),IF(H4&gt;=2,IF(F4&gt;=20,"H",IF(F4&lt;=5,"L","A")),IF(F4&lt;=19,"L","A"))),IF(OR(D4="ALI",D4="AIE"),IF(H4&gt;=6,IF(F4&gt;=20,"H","A"),IF(H4&gt;=2,IF(F4&gt;=51,"H",IF(F4&lt;=19,"L","A")),IF(F4&lt;=50,"L","A")))))))</f>
        <v/>
      </c>
      <c r="M4" s="59" t="str">
        <f t="shared" ref="M4:M11" si="2">IF(L4="L","Baixa",IF(L4="A","Média",IF(L4="","","Alta")))</f>
        <v/>
      </c>
      <c r="N4" s="60" t="str">
        <f t="shared" ref="N4:N23" si="3">IF(ISBLANK(D4),"",IF(D4="ALI",IF(L4="L",7,IF(L4="A",10,15)),IF(D4="AIE",IF(L4="L",5,IF(L4="A",7,10)),IF(D4="SE",IF(L4="L",4,IF(L4="A",5,7)),IF(OR(D4="EE",D4="CE"),IF(L4="L",3,IF(L4="A",4,6)))))))</f>
        <v/>
      </c>
      <c r="O4" s="60" t="str">
        <f>IF(E4&lt;&gt;"",VLOOKUP(E4,$P148:$Q179,2,FALSE),"-")</f>
        <v>-</v>
      </c>
      <c r="P4" s="50" t="str">
        <f>IF(AND(OR(E4="Manutenção Interface",E4="Paginas Estáticas"),J4&lt;&gt;"."),J4*O4,
IF(OR(D4="",E4=""),"",
N4*O4))</f>
        <v/>
      </c>
      <c r="Q4" s="61"/>
      <c r="S4" s="68">
        <f>IF(OR(M4="Baixa",E4="Manutenção Interface",E4="Paginas Estáticas"),1,0)</f>
        <v>0</v>
      </c>
      <c r="T4" s="68">
        <f>IF(OR(M4="Média",M4="Alta"),1,0)</f>
        <v>0</v>
      </c>
    </row>
    <row r="5" spans="2:20" ht="35.1" customHeight="1">
      <c r="B5" s="292"/>
      <c r="C5" s="98" t="s">
        <v>230</v>
      </c>
      <c r="D5" s="19" t="s">
        <v>138</v>
      </c>
      <c r="E5" s="58" t="s">
        <v>141</v>
      </c>
      <c r="F5" s="18">
        <v>22</v>
      </c>
      <c r="G5" s="103" t="s">
        <v>311</v>
      </c>
      <c r="H5" s="18">
        <v>2</v>
      </c>
      <c r="I5" s="103" t="s">
        <v>298</v>
      </c>
      <c r="J5" s="58"/>
      <c r="K5" s="58" t="str">
        <f t="shared" si="0"/>
        <v>EEH</v>
      </c>
      <c r="L5" s="58" t="str">
        <f t="shared" si="1"/>
        <v>H</v>
      </c>
      <c r="M5" s="59" t="str">
        <f t="shared" si="2"/>
        <v>Alta</v>
      </c>
      <c r="N5" s="60">
        <f t="shared" si="3"/>
        <v>6</v>
      </c>
      <c r="O5" s="60">
        <f>IF(E5&lt;&gt;"",VLOOKUP(E5,$P148:$Q179,2,FALSE),"-")</f>
        <v>0.5</v>
      </c>
      <c r="P5" s="50">
        <f>IF(OR(E5="Manutenção Interface",E5="Paginas Estáticas"),J5*O5,
IF(OR(D5="",E5=""),"",
N5*O5))</f>
        <v>3</v>
      </c>
      <c r="Q5" s="106" t="s">
        <v>319</v>
      </c>
      <c r="S5" s="68">
        <f t="shared" ref="S5:S43" si="4">IF(OR(M5="Baixa",E5="Manutenção Interface",E5="Paginas Estáticas"),1,0)</f>
        <v>0</v>
      </c>
      <c r="T5" s="68">
        <f t="shared" ref="T5:T43" si="5">IF(OR(M5="Média",M5="Alta"),1,0)</f>
        <v>1</v>
      </c>
    </row>
    <row r="6" spans="2:20" ht="35.1" customHeight="1">
      <c r="B6" s="292"/>
      <c r="C6" s="98" t="s">
        <v>231</v>
      </c>
      <c r="D6" s="19" t="s">
        <v>138</v>
      </c>
      <c r="E6" s="58" t="s">
        <v>141</v>
      </c>
      <c r="F6" s="18">
        <v>25</v>
      </c>
      <c r="G6" s="103" t="s">
        <v>312</v>
      </c>
      <c r="H6" s="18">
        <v>2</v>
      </c>
      <c r="I6" s="103" t="s">
        <v>298</v>
      </c>
      <c r="J6" s="58"/>
      <c r="K6" s="58" t="str">
        <f t="shared" si="0"/>
        <v>EEH</v>
      </c>
      <c r="L6" s="58" t="str">
        <f t="shared" si="1"/>
        <v>H</v>
      </c>
      <c r="M6" s="59" t="str">
        <f t="shared" si="2"/>
        <v>Alta</v>
      </c>
      <c r="N6" s="60">
        <f t="shared" si="3"/>
        <v>6</v>
      </c>
      <c r="O6" s="60">
        <f>IF(E6&lt;&gt;"",VLOOKUP(E6,$P148:$Q179,2,FALSE),"-")</f>
        <v>0.5</v>
      </c>
      <c r="P6" s="50">
        <f t="shared" ref="P6:P43" si="6">IF(OR(E6="Manutenção Interface",E6="Paginas Estáticas"),J6*O6,
IF(OR(D6="",E6=""),"",
N6*O6))</f>
        <v>3</v>
      </c>
      <c r="Q6" s="106" t="s">
        <v>319</v>
      </c>
      <c r="S6" s="68">
        <f t="shared" si="4"/>
        <v>0</v>
      </c>
      <c r="T6" s="68">
        <f t="shared" si="5"/>
        <v>1</v>
      </c>
    </row>
    <row r="7" spans="2:20" ht="16.5">
      <c r="B7" s="292" t="s">
        <v>232</v>
      </c>
      <c r="C7" s="291" t="s">
        <v>233</v>
      </c>
      <c r="D7" s="19"/>
      <c r="E7" s="58"/>
      <c r="F7" s="58"/>
      <c r="G7" s="58"/>
      <c r="H7" s="58"/>
      <c r="I7" s="58"/>
      <c r="J7" s="58"/>
      <c r="K7" s="58" t="str">
        <f t="shared" si="0"/>
        <v/>
      </c>
      <c r="L7" s="58" t="str">
        <f t="shared" si="1"/>
        <v/>
      </c>
      <c r="M7" s="59" t="str">
        <f t="shared" si="2"/>
        <v/>
      </c>
      <c r="N7" s="60" t="str">
        <f t="shared" si="3"/>
        <v/>
      </c>
      <c r="O7" s="60" t="str">
        <f>IF(E7&lt;&gt;"",VLOOKUP(E7,$P148:$Q179,2,FALSE),"-")</f>
        <v>-</v>
      </c>
      <c r="P7" s="50" t="str">
        <f t="shared" si="6"/>
        <v/>
      </c>
      <c r="Q7" s="61"/>
      <c r="S7" s="68">
        <f t="shared" si="4"/>
        <v>0</v>
      </c>
      <c r="T7" s="68">
        <f t="shared" si="5"/>
        <v>0</v>
      </c>
    </row>
    <row r="8" spans="2:20" ht="35.1" customHeight="1">
      <c r="B8" s="292"/>
      <c r="C8" s="98" t="s">
        <v>234</v>
      </c>
      <c r="D8" s="19" t="s">
        <v>138</v>
      </c>
      <c r="E8" s="58" t="s">
        <v>141</v>
      </c>
      <c r="F8" s="18">
        <v>22</v>
      </c>
      <c r="G8" s="103" t="s">
        <v>313</v>
      </c>
      <c r="H8" s="18">
        <v>2</v>
      </c>
      <c r="I8" s="103" t="s">
        <v>299</v>
      </c>
      <c r="J8" s="58"/>
      <c r="K8" s="58" t="str">
        <f t="shared" si="0"/>
        <v>EEH</v>
      </c>
      <c r="L8" s="58" t="str">
        <f t="shared" si="1"/>
        <v>H</v>
      </c>
      <c r="M8" s="59" t="str">
        <f t="shared" si="2"/>
        <v>Alta</v>
      </c>
      <c r="N8" s="60">
        <f t="shared" si="3"/>
        <v>6</v>
      </c>
      <c r="O8" s="60">
        <f>IF(E8&lt;&gt;"",VLOOKUP(E8,$P148:$Q179,2,FALSE),"-")</f>
        <v>0.5</v>
      </c>
      <c r="P8" s="50">
        <f t="shared" si="6"/>
        <v>3</v>
      </c>
      <c r="Q8" s="106" t="s">
        <v>320</v>
      </c>
      <c r="S8" s="68">
        <f t="shared" si="4"/>
        <v>0</v>
      </c>
      <c r="T8" s="68">
        <f t="shared" si="5"/>
        <v>1</v>
      </c>
    </row>
    <row r="9" spans="2:20" ht="35.1" customHeight="1">
      <c r="B9" s="292"/>
      <c r="C9" s="98" t="s">
        <v>235</v>
      </c>
      <c r="D9" s="19" t="s">
        <v>138</v>
      </c>
      <c r="E9" s="58" t="s">
        <v>141</v>
      </c>
      <c r="F9" s="18">
        <v>22</v>
      </c>
      <c r="G9" s="103" t="s">
        <v>313</v>
      </c>
      <c r="H9" s="18">
        <v>2</v>
      </c>
      <c r="I9" s="103" t="s">
        <v>299</v>
      </c>
      <c r="J9" s="58"/>
      <c r="K9" s="58" t="str">
        <f t="shared" si="0"/>
        <v>EEH</v>
      </c>
      <c r="L9" s="58" t="str">
        <f t="shared" si="1"/>
        <v>H</v>
      </c>
      <c r="M9" s="59" t="str">
        <f t="shared" si="2"/>
        <v>Alta</v>
      </c>
      <c r="N9" s="60">
        <f t="shared" si="3"/>
        <v>6</v>
      </c>
      <c r="O9" s="60">
        <f>IF(E9&lt;&gt;"",VLOOKUP(E9,$P148:$Q179,2,FALSE),"-")</f>
        <v>0.5</v>
      </c>
      <c r="P9" s="50">
        <f t="shared" si="6"/>
        <v>3</v>
      </c>
      <c r="Q9" s="106" t="s">
        <v>320</v>
      </c>
      <c r="S9" s="68">
        <f t="shared" si="4"/>
        <v>0</v>
      </c>
      <c r="T9" s="68">
        <f t="shared" si="5"/>
        <v>1</v>
      </c>
    </row>
    <row r="10" spans="2:20" ht="16.5">
      <c r="B10" s="292" t="s">
        <v>236</v>
      </c>
      <c r="C10" s="291" t="s">
        <v>238</v>
      </c>
      <c r="D10" s="19"/>
      <c r="E10" s="58"/>
      <c r="F10" s="58"/>
      <c r="G10" s="58"/>
      <c r="H10" s="58"/>
      <c r="I10" s="58"/>
      <c r="J10" s="58"/>
      <c r="K10" s="58" t="str">
        <f t="shared" si="0"/>
        <v/>
      </c>
      <c r="L10" s="58" t="str">
        <f t="shared" si="1"/>
        <v/>
      </c>
      <c r="M10" s="59" t="str">
        <f t="shared" si="2"/>
        <v/>
      </c>
      <c r="N10" s="60" t="str">
        <f t="shared" si="3"/>
        <v/>
      </c>
      <c r="O10" s="60" t="str">
        <f>IF(E10&lt;&gt;"",VLOOKUP(E10,$P148:$Q179,2,FALSE),"-")</f>
        <v>-</v>
      </c>
      <c r="P10" s="50" t="str">
        <f t="shared" si="6"/>
        <v/>
      </c>
      <c r="Q10" s="106"/>
      <c r="S10" s="68">
        <f t="shared" si="4"/>
        <v>0</v>
      </c>
      <c r="T10" s="68">
        <f t="shared" si="5"/>
        <v>0</v>
      </c>
    </row>
    <row r="11" spans="2:20" ht="35.1" customHeight="1">
      <c r="B11" s="292"/>
      <c r="C11" s="98" t="s">
        <v>239</v>
      </c>
      <c r="D11" s="19" t="s">
        <v>138</v>
      </c>
      <c r="E11" s="58" t="s">
        <v>141</v>
      </c>
      <c r="F11" s="18">
        <v>14</v>
      </c>
      <c r="G11" s="103" t="s">
        <v>300</v>
      </c>
      <c r="H11" s="18">
        <v>2</v>
      </c>
      <c r="I11" s="103" t="s">
        <v>337</v>
      </c>
      <c r="J11" s="58"/>
      <c r="K11" s="58" t="str">
        <f t="shared" si="0"/>
        <v>EEA</v>
      </c>
      <c r="L11" s="58" t="str">
        <f t="shared" si="1"/>
        <v>A</v>
      </c>
      <c r="M11" s="59" t="str">
        <f t="shared" si="2"/>
        <v>Média</v>
      </c>
      <c r="N11" s="60">
        <f t="shared" si="3"/>
        <v>4</v>
      </c>
      <c r="O11" s="60">
        <f>IF(E11&lt;&gt;"",VLOOKUP(E11,$P148:$Q179,2,FALSE),"-")</f>
        <v>0.5</v>
      </c>
      <c r="P11" s="50">
        <f t="shared" si="6"/>
        <v>2</v>
      </c>
      <c r="Q11" s="106" t="s">
        <v>321</v>
      </c>
      <c r="S11" s="68">
        <f t="shared" si="4"/>
        <v>0</v>
      </c>
      <c r="T11" s="68">
        <f t="shared" si="5"/>
        <v>1</v>
      </c>
    </row>
    <row r="12" spans="2:20" ht="35.1" customHeight="1">
      <c r="B12" s="292"/>
      <c r="C12" s="98" t="s">
        <v>240</v>
      </c>
      <c r="D12" s="19" t="s">
        <v>138</v>
      </c>
      <c r="E12" s="58" t="s">
        <v>141</v>
      </c>
      <c r="F12" s="18">
        <v>14</v>
      </c>
      <c r="G12" s="103" t="s">
        <v>300</v>
      </c>
      <c r="H12" s="18">
        <v>2</v>
      </c>
      <c r="I12" s="103" t="s">
        <v>337</v>
      </c>
      <c r="J12" s="58"/>
      <c r="K12" s="58" t="str">
        <f t="shared" si="0"/>
        <v>EEA</v>
      </c>
      <c r="L12" s="58" t="str">
        <f t="shared" si="1"/>
        <v>A</v>
      </c>
      <c r="M12" s="59" t="str">
        <f>IF(L12="L","Baixa",IF(L12="A","Média",IF(L12="","","Alta")))</f>
        <v>Média</v>
      </c>
      <c r="N12" s="60">
        <f t="shared" si="3"/>
        <v>4</v>
      </c>
      <c r="O12" s="60">
        <f>IF(E12&lt;&gt;"",VLOOKUP(E12,$P148:$Q179,2,FALSE),"-")</f>
        <v>0.5</v>
      </c>
      <c r="P12" s="50">
        <f t="shared" si="6"/>
        <v>2</v>
      </c>
      <c r="Q12" s="106" t="s">
        <v>321</v>
      </c>
      <c r="S12" s="68">
        <f t="shared" si="4"/>
        <v>0</v>
      </c>
      <c r="T12" s="68">
        <f t="shared" si="5"/>
        <v>1</v>
      </c>
    </row>
    <row r="13" spans="2:20" ht="16.5">
      <c r="B13" s="292" t="s">
        <v>237</v>
      </c>
      <c r="C13" s="291" t="s">
        <v>242</v>
      </c>
      <c r="D13" s="19"/>
      <c r="E13" s="58"/>
      <c r="F13" s="58"/>
      <c r="G13" s="58"/>
      <c r="H13" s="58"/>
      <c r="I13" s="58"/>
      <c r="J13" s="58"/>
      <c r="K13" s="58" t="str">
        <f t="shared" si="0"/>
        <v/>
      </c>
      <c r="L13" s="58" t="str">
        <f t="shared" si="1"/>
        <v/>
      </c>
      <c r="M13" s="59" t="str">
        <f>IF(L13="L","Baixa",IF(L13="A","Média",IF(L13="","","Alta")))</f>
        <v/>
      </c>
      <c r="N13" s="60" t="str">
        <f t="shared" si="3"/>
        <v/>
      </c>
      <c r="O13" s="60" t="str">
        <f>IF(E13&lt;&gt;"",VLOOKUP(E13,$P148:$Q179,2,FALSE),"-")</f>
        <v>-</v>
      </c>
      <c r="P13" s="50" t="str">
        <f t="shared" si="6"/>
        <v/>
      </c>
      <c r="Q13" s="50"/>
      <c r="S13" s="68">
        <f t="shared" si="4"/>
        <v>0</v>
      </c>
      <c r="T13" s="68">
        <f t="shared" si="5"/>
        <v>0</v>
      </c>
    </row>
    <row r="14" spans="2:20" ht="35.1" customHeight="1">
      <c r="B14" s="292"/>
      <c r="C14" s="98" t="s">
        <v>243</v>
      </c>
      <c r="D14" s="19" t="s">
        <v>139</v>
      </c>
      <c r="E14" s="58" t="s">
        <v>141</v>
      </c>
      <c r="F14" s="18">
        <v>4</v>
      </c>
      <c r="G14" s="103" t="s">
        <v>338</v>
      </c>
      <c r="H14" s="18">
        <v>1</v>
      </c>
      <c r="I14" s="103" t="s">
        <v>301</v>
      </c>
      <c r="J14" s="58"/>
      <c r="K14" s="58" t="str">
        <f t="shared" si="0"/>
        <v>CEL</v>
      </c>
      <c r="L14" s="58" t="str">
        <f t="shared" si="1"/>
        <v>L</v>
      </c>
      <c r="M14" s="59" t="str">
        <f>IF(L14="L","Baixa",IF(L14="A","Média",IF(L14="","","Alta")))</f>
        <v>Baixa</v>
      </c>
      <c r="N14" s="60">
        <f t="shared" si="3"/>
        <v>3</v>
      </c>
      <c r="O14" s="60">
        <f>IF(E14&lt;&gt;"",VLOOKUP(E14,$P148:$Q179,2,FALSE),"-")</f>
        <v>0.5</v>
      </c>
      <c r="P14" s="50">
        <f t="shared" si="6"/>
        <v>1.5</v>
      </c>
      <c r="Q14" s="106" t="s">
        <v>322</v>
      </c>
      <c r="S14" s="68">
        <f t="shared" si="4"/>
        <v>1</v>
      </c>
      <c r="T14" s="68">
        <f t="shared" si="5"/>
        <v>0</v>
      </c>
    </row>
    <row r="15" spans="2:20" ht="35.1" customHeight="1">
      <c r="B15" s="292"/>
      <c r="C15" s="98" t="s">
        <v>244</v>
      </c>
      <c r="D15" s="19" t="s">
        <v>138</v>
      </c>
      <c r="E15" s="58" t="s">
        <v>141</v>
      </c>
      <c r="F15" s="18">
        <v>4</v>
      </c>
      <c r="G15" s="103" t="s">
        <v>338</v>
      </c>
      <c r="H15" s="18">
        <v>1</v>
      </c>
      <c r="I15" s="103" t="s">
        <v>301</v>
      </c>
      <c r="J15" s="58"/>
      <c r="K15" s="58" t="str">
        <f t="shared" si="0"/>
        <v>EEL</v>
      </c>
      <c r="L15" s="58" t="str">
        <f t="shared" si="1"/>
        <v>L</v>
      </c>
      <c r="M15" s="59" t="str">
        <f>IF(L15="L","Baixa",IF(L15="A","Média",IF(L15="","","Alta")))</f>
        <v>Baixa</v>
      </c>
      <c r="N15" s="60">
        <f t="shared" si="3"/>
        <v>3</v>
      </c>
      <c r="O15" s="60">
        <f>IF(E15&lt;&gt;"",VLOOKUP(E15,$P148:$Q179,2,FALSE),"-")</f>
        <v>0.5</v>
      </c>
      <c r="P15" s="50">
        <f t="shared" si="6"/>
        <v>1.5</v>
      </c>
      <c r="Q15" s="106" t="s">
        <v>322</v>
      </c>
      <c r="S15" s="68">
        <f t="shared" si="4"/>
        <v>1</v>
      </c>
      <c r="T15" s="68">
        <f t="shared" si="5"/>
        <v>0</v>
      </c>
    </row>
    <row r="16" spans="2:20" ht="35.1" customHeight="1">
      <c r="B16" s="292"/>
      <c r="C16" s="98" t="s">
        <v>245</v>
      </c>
      <c r="D16" s="19" t="s">
        <v>138</v>
      </c>
      <c r="E16" s="58" t="s">
        <v>141</v>
      </c>
      <c r="F16" s="18">
        <v>4</v>
      </c>
      <c r="G16" s="103" t="s">
        <v>338</v>
      </c>
      <c r="H16" s="18">
        <v>1</v>
      </c>
      <c r="I16" s="103" t="s">
        <v>301</v>
      </c>
      <c r="J16" s="58"/>
      <c r="K16" s="58" t="str">
        <f t="shared" si="0"/>
        <v>EEL</v>
      </c>
      <c r="L16" s="58" t="str">
        <f t="shared" si="1"/>
        <v>L</v>
      </c>
      <c r="M16" s="59" t="str">
        <f>IF(L16="L","Baixa",IF(L16="A","Média",IF(L16="","","Alta")))</f>
        <v>Baixa</v>
      </c>
      <c r="N16" s="60">
        <f t="shared" si="3"/>
        <v>3</v>
      </c>
      <c r="O16" s="60">
        <f>IF(E16&lt;&gt;"",VLOOKUP(E16,$P148:$Q179,2,FALSE),"-")</f>
        <v>0.5</v>
      </c>
      <c r="P16" s="50">
        <f t="shared" si="6"/>
        <v>1.5</v>
      </c>
      <c r="Q16" s="106" t="s">
        <v>322</v>
      </c>
      <c r="S16" s="68">
        <f t="shared" si="4"/>
        <v>1</v>
      </c>
      <c r="T16" s="68">
        <f t="shared" si="5"/>
        <v>0</v>
      </c>
    </row>
    <row r="17" spans="2:20" ht="16.5">
      <c r="B17" s="292" t="s">
        <v>241</v>
      </c>
      <c r="C17" s="291" t="s">
        <v>247</v>
      </c>
      <c r="D17" s="19"/>
      <c r="E17" s="58"/>
      <c r="F17" s="58"/>
      <c r="G17" s="58"/>
      <c r="H17" s="58"/>
      <c r="I17" s="58"/>
      <c r="J17" s="58"/>
      <c r="K17" s="58" t="str">
        <f t="shared" si="0"/>
        <v/>
      </c>
      <c r="L17" s="58" t="str">
        <f t="shared" si="1"/>
        <v/>
      </c>
      <c r="M17" s="59" t="str">
        <f t="shared" ref="M17:M58" si="7">IF(L17="L","Baixa",IF(L17="A","Média",IF(L17="","","Alta")))</f>
        <v/>
      </c>
      <c r="N17" s="60" t="str">
        <f t="shared" si="3"/>
        <v/>
      </c>
      <c r="O17" s="60" t="str">
        <f>IF(E17&lt;&gt;"",VLOOKUP(E17,$P148:$Q179,2,FALSE),"-")</f>
        <v>-</v>
      </c>
      <c r="P17" s="50" t="str">
        <f t="shared" si="6"/>
        <v/>
      </c>
      <c r="Q17" s="50"/>
      <c r="S17" s="68">
        <f t="shared" si="4"/>
        <v>0</v>
      </c>
      <c r="T17" s="68">
        <f t="shared" si="5"/>
        <v>0</v>
      </c>
    </row>
    <row r="18" spans="2:20" ht="35.1" customHeight="1">
      <c r="B18" s="292"/>
      <c r="C18" s="293" t="s">
        <v>248</v>
      </c>
      <c r="D18" s="19" t="s">
        <v>139</v>
      </c>
      <c r="E18" s="58" t="s">
        <v>141</v>
      </c>
      <c r="F18" s="18">
        <v>16</v>
      </c>
      <c r="G18" s="103" t="s">
        <v>302</v>
      </c>
      <c r="H18" s="18">
        <v>2</v>
      </c>
      <c r="I18" s="103" t="s">
        <v>339</v>
      </c>
      <c r="J18" s="58"/>
      <c r="K18" s="58" t="str">
        <f t="shared" si="0"/>
        <v>CEA</v>
      </c>
      <c r="L18" s="58" t="str">
        <f t="shared" si="1"/>
        <v>A</v>
      </c>
      <c r="M18" s="59" t="str">
        <f t="shared" si="7"/>
        <v>Média</v>
      </c>
      <c r="N18" s="60">
        <f t="shared" si="3"/>
        <v>4</v>
      </c>
      <c r="O18" s="60">
        <f>IF(E18&lt;&gt;"",VLOOKUP(E18,$P148:$Q179,2,FALSE),"-")</f>
        <v>0.5</v>
      </c>
      <c r="P18" s="50">
        <f t="shared" si="6"/>
        <v>2</v>
      </c>
      <c r="Q18" s="106" t="s">
        <v>323</v>
      </c>
      <c r="S18" s="68">
        <f t="shared" si="4"/>
        <v>0</v>
      </c>
      <c r="T18" s="68">
        <f t="shared" si="5"/>
        <v>1</v>
      </c>
    </row>
    <row r="19" spans="2:20" ht="16.5">
      <c r="B19" s="292" t="s">
        <v>246</v>
      </c>
      <c r="C19" s="291" t="s">
        <v>250</v>
      </c>
      <c r="D19" s="19"/>
      <c r="E19" s="58"/>
      <c r="F19" s="58"/>
      <c r="G19" s="58"/>
      <c r="H19" s="58"/>
      <c r="I19" s="58"/>
      <c r="J19" s="58"/>
      <c r="K19" s="58" t="str">
        <f t="shared" si="0"/>
        <v/>
      </c>
      <c r="L19" s="58" t="str">
        <f t="shared" si="1"/>
        <v/>
      </c>
      <c r="M19" s="59" t="str">
        <f t="shared" ref="M19:M23" si="8">IF(L19="L","Baixa",IF(L19="A","Média",IF(L19="","","Alta")))</f>
        <v/>
      </c>
      <c r="N19" s="60" t="str">
        <f t="shared" si="3"/>
        <v/>
      </c>
      <c r="O19" s="60" t="str">
        <f>IF(E19&lt;&gt;"",VLOOKUP(E19,$P148:$Q179,2,FALSE),"-")</f>
        <v>-</v>
      </c>
      <c r="P19" s="50" t="str">
        <f t="shared" si="6"/>
        <v/>
      </c>
      <c r="Q19" s="50"/>
      <c r="S19" s="68">
        <f t="shared" si="4"/>
        <v>0</v>
      </c>
      <c r="T19" s="68">
        <f t="shared" si="5"/>
        <v>0</v>
      </c>
    </row>
    <row r="20" spans="2:20" ht="35.1" customHeight="1">
      <c r="B20" s="292"/>
      <c r="C20" s="98" t="s">
        <v>251</v>
      </c>
      <c r="D20" s="19" t="s">
        <v>139</v>
      </c>
      <c r="E20" s="58" t="s">
        <v>141</v>
      </c>
      <c r="F20" s="18">
        <v>6</v>
      </c>
      <c r="G20" s="103" t="s">
        <v>340</v>
      </c>
      <c r="H20" s="18">
        <v>2</v>
      </c>
      <c r="I20" s="103" t="s">
        <v>341</v>
      </c>
      <c r="J20" s="58"/>
      <c r="K20" s="58" t="str">
        <f t="shared" si="0"/>
        <v>CEA</v>
      </c>
      <c r="L20" s="58" t="str">
        <f t="shared" si="1"/>
        <v>A</v>
      </c>
      <c r="M20" s="59" t="str">
        <f t="shared" si="8"/>
        <v>Média</v>
      </c>
      <c r="N20" s="60">
        <f t="shared" si="3"/>
        <v>4</v>
      </c>
      <c r="O20" s="60">
        <f>IF(E20&lt;&gt;"",VLOOKUP(E20,$P148:$Q179,2,FALSE),"-")</f>
        <v>0.5</v>
      </c>
      <c r="P20" s="50">
        <f t="shared" si="6"/>
        <v>2</v>
      </c>
      <c r="Q20" s="106" t="s">
        <v>324</v>
      </c>
      <c r="S20" s="68">
        <f t="shared" si="4"/>
        <v>0</v>
      </c>
      <c r="T20" s="68">
        <f t="shared" si="5"/>
        <v>1</v>
      </c>
    </row>
    <row r="21" spans="2:20" ht="16.5">
      <c r="B21" s="292" t="s">
        <v>249</v>
      </c>
      <c r="C21" s="291" t="s">
        <v>254</v>
      </c>
      <c r="D21" s="19"/>
      <c r="E21" s="58"/>
      <c r="F21" s="58"/>
      <c r="G21" s="58"/>
      <c r="H21" s="58"/>
      <c r="I21" s="58"/>
      <c r="J21" s="58"/>
      <c r="K21" s="58" t="str">
        <f t="shared" si="0"/>
        <v/>
      </c>
      <c r="L21" s="58" t="str">
        <f t="shared" si="1"/>
        <v/>
      </c>
      <c r="M21" s="59" t="str">
        <f t="shared" si="8"/>
        <v/>
      </c>
      <c r="N21" s="60" t="str">
        <f t="shared" si="3"/>
        <v/>
      </c>
      <c r="O21" s="60" t="str">
        <f>IF(E21&lt;&gt;"",VLOOKUP(E21,$P148:$Q179,2,FALSE),"-")</f>
        <v>-</v>
      </c>
      <c r="P21" s="50" t="str">
        <f t="shared" si="6"/>
        <v/>
      </c>
      <c r="Q21" s="50"/>
      <c r="S21" s="68">
        <f t="shared" si="4"/>
        <v>0</v>
      </c>
      <c r="T21" s="68">
        <f t="shared" si="5"/>
        <v>0</v>
      </c>
    </row>
    <row r="22" spans="2:20" ht="35.1" customHeight="1">
      <c r="B22" s="292"/>
      <c r="C22" s="98" t="s">
        <v>255</v>
      </c>
      <c r="D22" s="19" t="s">
        <v>138</v>
      </c>
      <c r="E22" s="58" t="s">
        <v>141</v>
      </c>
      <c r="F22" s="18">
        <v>16</v>
      </c>
      <c r="G22" s="103" t="s">
        <v>342</v>
      </c>
      <c r="H22" s="18">
        <v>3</v>
      </c>
      <c r="I22" s="103" t="s">
        <v>303</v>
      </c>
      <c r="J22" s="58"/>
      <c r="K22" s="58" t="str">
        <f t="shared" si="0"/>
        <v>EEH</v>
      </c>
      <c r="L22" s="58" t="str">
        <f t="shared" si="1"/>
        <v>H</v>
      </c>
      <c r="M22" s="59" t="str">
        <f t="shared" si="8"/>
        <v>Alta</v>
      </c>
      <c r="N22" s="60">
        <f t="shared" si="3"/>
        <v>6</v>
      </c>
      <c r="O22" s="60">
        <f>IF(E22&lt;&gt;"",VLOOKUP(E22,$P148:$Q179,2,FALSE),"-")</f>
        <v>0.5</v>
      </c>
      <c r="P22" s="50">
        <f t="shared" si="6"/>
        <v>3</v>
      </c>
      <c r="Q22" s="106" t="s">
        <v>325</v>
      </c>
      <c r="S22" s="68">
        <f t="shared" si="4"/>
        <v>0</v>
      </c>
      <c r="T22" s="68">
        <f t="shared" si="5"/>
        <v>1</v>
      </c>
    </row>
    <row r="23" spans="2:20" ht="35.1" customHeight="1">
      <c r="B23" s="292"/>
      <c r="C23" s="98" t="s">
        <v>256</v>
      </c>
      <c r="D23" s="19" t="s">
        <v>138</v>
      </c>
      <c r="E23" s="58" t="s">
        <v>141</v>
      </c>
      <c r="F23" s="18">
        <v>16</v>
      </c>
      <c r="G23" s="103" t="s">
        <v>342</v>
      </c>
      <c r="H23" s="18">
        <v>3</v>
      </c>
      <c r="I23" s="103" t="s">
        <v>303</v>
      </c>
      <c r="J23" s="58"/>
      <c r="K23" s="58" t="str">
        <f t="shared" si="0"/>
        <v>EEH</v>
      </c>
      <c r="L23" s="58" t="str">
        <f t="shared" si="1"/>
        <v>H</v>
      </c>
      <c r="M23" s="59" t="str">
        <f t="shared" si="8"/>
        <v>Alta</v>
      </c>
      <c r="N23" s="60">
        <f t="shared" si="3"/>
        <v>6</v>
      </c>
      <c r="O23" s="60">
        <f>IF(E23&lt;&gt;"",VLOOKUP(E23,$P148:$Q179,2,FALSE),"-")</f>
        <v>0.5</v>
      </c>
      <c r="P23" s="50">
        <f t="shared" si="6"/>
        <v>3</v>
      </c>
      <c r="Q23" s="106" t="s">
        <v>325</v>
      </c>
      <c r="S23" s="68">
        <f t="shared" si="4"/>
        <v>0</v>
      </c>
      <c r="T23" s="68">
        <f t="shared" si="5"/>
        <v>1</v>
      </c>
    </row>
    <row r="24" spans="2:20" ht="16.5">
      <c r="B24" s="292" t="s">
        <v>252</v>
      </c>
      <c r="C24" s="291" t="s">
        <v>261</v>
      </c>
      <c r="D24" s="19"/>
      <c r="E24" s="58"/>
      <c r="F24" s="58"/>
      <c r="G24" s="58"/>
      <c r="H24" s="58"/>
      <c r="I24" s="58"/>
      <c r="J24" s="58"/>
      <c r="K24" s="58" t="str">
        <f t="shared" ref="K24:K43" si="9">CONCATENATE(D24,L24)</f>
        <v/>
      </c>
      <c r="L24" s="58" t="str">
        <f t="shared" ref="L24:L43" si="10">IF(OR(ISBLANK(F24),ISBLANK(H24)),IF(OR(D24="ALI",D24="AIE"),"L",IF(ISBLANK(D24),"","A")),IF(D24="EE",IF(H24&gt;=3,IF(F24&gt;=5,"H","A"),IF(H24&gt;=2,IF(F24&gt;=16,"H",IF(F24&lt;=4,"L","A")),IF(F24&lt;=15,"L","A"))),IF(OR(D24="SE",D24="CE"),IF(H24&gt;=4,IF(F24&gt;=6,"H","A"),IF(H24&gt;=2,IF(F24&gt;=20,"H",IF(F24&lt;=5,"L","A")),IF(F24&lt;=19,"L","A"))),IF(OR(D24="ALI",D24="AIE"),IF(H24&gt;=6,IF(F24&gt;=20,"H","A"),IF(H24&gt;=2,IF(F24&gt;=51,"H",IF(F24&lt;=19,"L","A")),IF(F24&lt;=50,"L","A")))))))</f>
        <v/>
      </c>
      <c r="M24" s="59" t="str">
        <f t="shared" si="7"/>
        <v/>
      </c>
      <c r="N24" s="60" t="str">
        <f t="shared" ref="N24:N43" si="11">IF(ISBLANK(D24),"",IF(D24="ALI",IF(L24="L",7,IF(L24="A",10,15)),IF(D24="AIE",IF(L24="L",5,IF(L24="A",7,10)),IF(D24="SE",IF(L24="L",4,IF(L24="A",5,7)),IF(OR(D24="EE",D24="CE"),IF(L24="L",3,IF(L24="A",4,6)))))))</f>
        <v/>
      </c>
      <c r="O24" s="60" t="str">
        <f>IF(E24&lt;&gt;"",VLOOKUP(E24,$P148:$Q179,2,FALSE),"-")</f>
        <v>-</v>
      </c>
      <c r="P24" s="50" t="str">
        <f t="shared" si="6"/>
        <v/>
      </c>
      <c r="Q24" s="21"/>
      <c r="S24" s="68">
        <f t="shared" si="4"/>
        <v>0</v>
      </c>
      <c r="T24" s="68">
        <f t="shared" si="5"/>
        <v>0</v>
      </c>
    </row>
    <row r="25" spans="2:20" ht="35.1" customHeight="1">
      <c r="B25" s="292"/>
      <c r="C25" s="98" t="s">
        <v>262</v>
      </c>
      <c r="D25" s="19" t="s">
        <v>139</v>
      </c>
      <c r="E25" s="58" t="s">
        <v>141</v>
      </c>
      <c r="F25" s="18">
        <v>10</v>
      </c>
      <c r="G25" s="103" t="s">
        <v>343</v>
      </c>
      <c r="H25" s="18">
        <v>2</v>
      </c>
      <c r="I25" s="103" t="s">
        <v>341</v>
      </c>
      <c r="J25" s="58"/>
      <c r="K25" s="58" t="str">
        <f t="shared" si="9"/>
        <v>CEA</v>
      </c>
      <c r="L25" s="58" t="str">
        <f t="shared" si="10"/>
        <v>A</v>
      </c>
      <c r="M25" s="59" t="str">
        <f t="shared" si="7"/>
        <v>Média</v>
      </c>
      <c r="N25" s="60">
        <f t="shared" si="11"/>
        <v>4</v>
      </c>
      <c r="O25" s="60">
        <f>IF(E25&lt;&gt;"",VLOOKUP(E25,$P148:$Q179,2,FALSE),"-")</f>
        <v>0.5</v>
      </c>
      <c r="P25" s="50">
        <f t="shared" si="6"/>
        <v>2</v>
      </c>
      <c r="Q25" s="106" t="s">
        <v>326</v>
      </c>
      <c r="S25" s="68">
        <f t="shared" si="4"/>
        <v>0</v>
      </c>
      <c r="T25" s="68">
        <f t="shared" si="5"/>
        <v>1</v>
      </c>
    </row>
    <row r="26" spans="2:20" ht="35.1" customHeight="1">
      <c r="B26" s="292"/>
      <c r="C26" s="98" t="s">
        <v>263</v>
      </c>
      <c r="D26" s="19" t="s">
        <v>138</v>
      </c>
      <c r="E26" s="58" t="s">
        <v>141</v>
      </c>
      <c r="F26" s="18">
        <v>8</v>
      </c>
      <c r="G26" s="103" t="s">
        <v>344</v>
      </c>
      <c r="H26" s="18">
        <v>1</v>
      </c>
      <c r="I26" s="103" t="s">
        <v>304</v>
      </c>
      <c r="J26" s="58"/>
      <c r="K26" s="18" t="str">
        <f t="shared" si="9"/>
        <v>EEL</v>
      </c>
      <c r="L26" s="18" t="str">
        <f t="shared" si="10"/>
        <v>L</v>
      </c>
      <c r="M26" s="59" t="str">
        <f t="shared" si="7"/>
        <v>Baixa</v>
      </c>
      <c r="N26" s="60">
        <f t="shared" si="11"/>
        <v>3</v>
      </c>
      <c r="O26" s="60">
        <f>IF(E26&lt;&gt;"",VLOOKUP(E26,$P148:$Q179,2,FALSE),"-")</f>
        <v>0.5</v>
      </c>
      <c r="P26" s="50">
        <f t="shared" si="6"/>
        <v>1.5</v>
      </c>
      <c r="Q26" s="106" t="s">
        <v>326</v>
      </c>
      <c r="S26" s="68">
        <f t="shared" si="4"/>
        <v>1</v>
      </c>
      <c r="T26" s="68">
        <f t="shared" si="5"/>
        <v>0</v>
      </c>
    </row>
    <row r="27" spans="2:20" ht="35.1" customHeight="1">
      <c r="B27" s="292"/>
      <c r="C27" s="98" t="s">
        <v>264</v>
      </c>
      <c r="D27" s="19" t="s">
        <v>138</v>
      </c>
      <c r="E27" s="58" t="s">
        <v>141</v>
      </c>
      <c r="F27" s="18">
        <v>8</v>
      </c>
      <c r="G27" s="103" t="s">
        <v>344</v>
      </c>
      <c r="H27" s="18">
        <v>1</v>
      </c>
      <c r="I27" s="103" t="s">
        <v>304</v>
      </c>
      <c r="J27" s="58"/>
      <c r="K27" s="18" t="str">
        <f t="shared" si="9"/>
        <v>EEL</v>
      </c>
      <c r="L27" s="18" t="str">
        <f t="shared" si="10"/>
        <v>L</v>
      </c>
      <c r="M27" s="59" t="str">
        <f t="shared" si="7"/>
        <v>Baixa</v>
      </c>
      <c r="N27" s="60">
        <f t="shared" si="11"/>
        <v>3</v>
      </c>
      <c r="O27" s="60">
        <f>IF(E27&lt;&gt;"",VLOOKUP(E27,$P148:$Q179,2,FALSE),"-")</f>
        <v>0.5</v>
      </c>
      <c r="P27" s="50">
        <f t="shared" si="6"/>
        <v>1.5</v>
      </c>
      <c r="Q27" s="106" t="s">
        <v>326</v>
      </c>
      <c r="S27" s="68">
        <f t="shared" si="4"/>
        <v>1</v>
      </c>
      <c r="T27" s="68">
        <f t="shared" si="5"/>
        <v>0</v>
      </c>
    </row>
    <row r="28" spans="2:20" ht="16.5">
      <c r="B28" s="292" t="s">
        <v>253</v>
      </c>
      <c r="C28" s="291" t="s">
        <v>266</v>
      </c>
      <c r="D28" s="19"/>
      <c r="E28" s="58"/>
      <c r="F28" s="58"/>
      <c r="G28" s="58"/>
      <c r="H28" s="58"/>
      <c r="I28" s="58"/>
      <c r="J28" s="58"/>
      <c r="K28" s="18" t="str">
        <f t="shared" si="9"/>
        <v/>
      </c>
      <c r="L28" s="18" t="str">
        <f t="shared" si="10"/>
        <v/>
      </c>
      <c r="M28" s="59" t="str">
        <f t="shared" si="7"/>
        <v/>
      </c>
      <c r="N28" s="60" t="str">
        <f t="shared" si="11"/>
        <v/>
      </c>
      <c r="O28" s="60" t="str">
        <f>IF(E28&lt;&gt;"",VLOOKUP(E28,$P148:$Q179,2,FALSE),"-")</f>
        <v>-</v>
      </c>
      <c r="P28" s="50" t="str">
        <f t="shared" si="6"/>
        <v/>
      </c>
      <c r="Q28" s="21"/>
      <c r="S28" s="68">
        <f t="shared" si="4"/>
        <v>0</v>
      </c>
      <c r="T28" s="68">
        <f t="shared" si="5"/>
        <v>0</v>
      </c>
    </row>
    <row r="29" spans="2:20" ht="35.1" customHeight="1">
      <c r="B29" s="292"/>
      <c r="C29" s="98" t="s">
        <v>267</v>
      </c>
      <c r="D29" s="19" t="s">
        <v>138</v>
      </c>
      <c r="E29" s="58" t="s">
        <v>141</v>
      </c>
      <c r="F29" s="18">
        <v>18</v>
      </c>
      <c r="G29" s="103" t="s">
        <v>345</v>
      </c>
      <c r="H29" s="18">
        <v>2</v>
      </c>
      <c r="I29" s="103" t="s">
        <v>305</v>
      </c>
      <c r="J29" s="58"/>
      <c r="K29" s="18" t="str">
        <f t="shared" si="9"/>
        <v>EEH</v>
      </c>
      <c r="L29" s="18" t="str">
        <f t="shared" si="10"/>
        <v>H</v>
      </c>
      <c r="M29" s="59" t="str">
        <f t="shared" si="7"/>
        <v>Alta</v>
      </c>
      <c r="N29" s="60">
        <f t="shared" si="11"/>
        <v>6</v>
      </c>
      <c r="O29" s="60">
        <f>IF(E29&lt;&gt;"",VLOOKUP(E29,$P148:$Q179,2,FALSE),"-")</f>
        <v>0.5</v>
      </c>
      <c r="P29" s="50">
        <f t="shared" si="6"/>
        <v>3</v>
      </c>
      <c r="Q29" s="106" t="s">
        <v>327</v>
      </c>
      <c r="S29" s="68">
        <f t="shared" si="4"/>
        <v>0</v>
      </c>
      <c r="T29" s="68">
        <f t="shared" si="5"/>
        <v>1</v>
      </c>
    </row>
    <row r="30" spans="2:20" ht="16.5">
      <c r="B30" s="292" t="s">
        <v>257</v>
      </c>
      <c r="C30" s="291" t="s">
        <v>269</v>
      </c>
      <c r="D30" s="19"/>
      <c r="E30" s="58"/>
      <c r="F30" s="58"/>
      <c r="G30" s="58"/>
      <c r="H30" s="58"/>
      <c r="I30" s="58"/>
      <c r="J30" s="58"/>
      <c r="K30" s="18" t="str">
        <f t="shared" si="9"/>
        <v/>
      </c>
      <c r="L30" s="18" t="str">
        <f t="shared" si="10"/>
        <v/>
      </c>
      <c r="M30" s="59" t="str">
        <f t="shared" si="7"/>
        <v/>
      </c>
      <c r="N30" s="60" t="str">
        <f t="shared" si="11"/>
        <v/>
      </c>
      <c r="O30" s="60" t="str">
        <f>IF(E30&lt;&gt;"",VLOOKUP(E30,$P148:$Q179,2,FALSE),"-")</f>
        <v>-</v>
      </c>
      <c r="P30" s="50" t="str">
        <f t="shared" si="6"/>
        <v/>
      </c>
      <c r="Q30" s="21"/>
      <c r="S30" s="68">
        <f t="shared" si="4"/>
        <v>0</v>
      </c>
      <c r="T30" s="68">
        <f t="shared" si="5"/>
        <v>0</v>
      </c>
    </row>
    <row r="31" spans="2:20" ht="35.1" customHeight="1">
      <c r="B31" s="292"/>
      <c r="C31" s="294" t="s">
        <v>270</v>
      </c>
      <c r="D31" s="19" t="s">
        <v>138</v>
      </c>
      <c r="E31" s="58" t="s">
        <v>141</v>
      </c>
      <c r="F31" s="18">
        <v>11</v>
      </c>
      <c r="G31" s="103" t="s">
        <v>347</v>
      </c>
      <c r="H31" s="18">
        <v>4</v>
      </c>
      <c r="I31" s="103" t="s">
        <v>346</v>
      </c>
      <c r="J31" s="58"/>
      <c r="K31" s="18" t="str">
        <f t="shared" si="9"/>
        <v>EEH</v>
      </c>
      <c r="L31" s="18" t="str">
        <f t="shared" si="10"/>
        <v>H</v>
      </c>
      <c r="M31" s="59" t="str">
        <f t="shared" si="7"/>
        <v>Alta</v>
      </c>
      <c r="N31" s="60">
        <f t="shared" si="11"/>
        <v>6</v>
      </c>
      <c r="O31" s="60">
        <f>IF(E31&lt;&gt;"",VLOOKUP(E31,$P148:$Q179,2,FALSE),"-")</f>
        <v>0.5</v>
      </c>
      <c r="P31" s="50">
        <f t="shared" si="6"/>
        <v>3</v>
      </c>
      <c r="Q31" s="106" t="s">
        <v>328</v>
      </c>
      <c r="S31" s="68">
        <f t="shared" si="4"/>
        <v>0</v>
      </c>
      <c r="T31" s="68">
        <f t="shared" si="5"/>
        <v>1</v>
      </c>
    </row>
    <row r="32" spans="2:20" ht="35.1" customHeight="1">
      <c r="B32" s="292"/>
      <c r="C32" s="98" t="s">
        <v>271</v>
      </c>
      <c r="D32" s="19" t="s">
        <v>138</v>
      </c>
      <c r="E32" s="58" t="s">
        <v>141</v>
      </c>
      <c r="F32" s="18">
        <v>11</v>
      </c>
      <c r="G32" s="103" t="s">
        <v>347</v>
      </c>
      <c r="H32" s="18">
        <v>4</v>
      </c>
      <c r="I32" s="103" t="s">
        <v>346</v>
      </c>
      <c r="J32" s="58"/>
      <c r="K32" s="18" t="str">
        <f t="shared" si="9"/>
        <v>EEH</v>
      </c>
      <c r="L32" s="18" t="str">
        <f t="shared" si="10"/>
        <v>H</v>
      </c>
      <c r="M32" s="20" t="str">
        <f t="shared" si="7"/>
        <v>Alta</v>
      </c>
      <c r="N32" s="21">
        <f t="shared" si="11"/>
        <v>6</v>
      </c>
      <c r="O32" s="60">
        <f>IF(E32&lt;&gt;"",VLOOKUP(E32,$P148:$Q179,2,FALSE),"-")</f>
        <v>0.5</v>
      </c>
      <c r="P32" s="50">
        <f t="shared" si="6"/>
        <v>3</v>
      </c>
      <c r="Q32" s="106" t="s">
        <v>328</v>
      </c>
      <c r="S32" s="68">
        <f t="shared" si="4"/>
        <v>0</v>
      </c>
      <c r="T32" s="68">
        <f t="shared" si="5"/>
        <v>1</v>
      </c>
    </row>
    <row r="33" spans="2:20" ht="16.5">
      <c r="B33" s="292" t="s">
        <v>258</v>
      </c>
      <c r="C33" s="291" t="s">
        <v>273</v>
      </c>
      <c r="D33" s="19"/>
      <c r="E33" s="58"/>
      <c r="F33" s="58"/>
      <c r="G33" s="58"/>
      <c r="H33" s="58"/>
      <c r="I33" s="58"/>
      <c r="J33" s="58"/>
      <c r="K33" s="18" t="str">
        <f t="shared" si="9"/>
        <v/>
      </c>
      <c r="L33" s="18" t="str">
        <f t="shared" si="10"/>
        <v/>
      </c>
      <c r="M33" s="20" t="str">
        <f t="shared" si="7"/>
        <v/>
      </c>
      <c r="N33" s="21" t="str">
        <f t="shared" si="11"/>
        <v/>
      </c>
      <c r="O33" s="60" t="str">
        <f>IF(E33&lt;&gt;"",VLOOKUP(E33,$P148:$Q179,2,FALSE),"-")</f>
        <v>-</v>
      </c>
      <c r="P33" s="50" t="str">
        <f t="shared" si="6"/>
        <v/>
      </c>
      <c r="Q33" s="21"/>
      <c r="S33" s="68">
        <f t="shared" si="4"/>
        <v>0</v>
      </c>
      <c r="T33" s="68">
        <f t="shared" si="5"/>
        <v>0</v>
      </c>
    </row>
    <row r="34" spans="2:20" ht="35.1" customHeight="1">
      <c r="B34" s="292"/>
      <c r="C34" s="98" t="s">
        <v>274</v>
      </c>
      <c r="D34" s="19" t="s">
        <v>139</v>
      </c>
      <c r="E34" s="58" t="s">
        <v>141</v>
      </c>
      <c r="F34" s="18">
        <v>9</v>
      </c>
      <c r="G34" s="103" t="s">
        <v>348</v>
      </c>
      <c r="H34" s="18">
        <v>1</v>
      </c>
      <c r="I34" s="104" t="s">
        <v>306</v>
      </c>
      <c r="J34" s="58"/>
      <c r="K34" s="18" t="str">
        <f t="shared" si="9"/>
        <v>CEL</v>
      </c>
      <c r="L34" s="18" t="str">
        <f t="shared" si="10"/>
        <v>L</v>
      </c>
      <c r="M34" s="20" t="str">
        <f t="shared" si="7"/>
        <v>Baixa</v>
      </c>
      <c r="N34" s="21">
        <f t="shared" si="11"/>
        <v>3</v>
      </c>
      <c r="O34" s="60">
        <f>IF(E34&lt;&gt;"",VLOOKUP(E34,$P148:$Q179,2,FALSE),"-")</f>
        <v>0.5</v>
      </c>
      <c r="P34" s="50">
        <f t="shared" si="6"/>
        <v>1.5</v>
      </c>
      <c r="Q34" s="106" t="s">
        <v>329</v>
      </c>
      <c r="S34" s="68">
        <f t="shared" si="4"/>
        <v>1</v>
      </c>
      <c r="T34" s="68">
        <f t="shared" si="5"/>
        <v>0</v>
      </c>
    </row>
    <row r="35" spans="2:20" ht="35.1" customHeight="1">
      <c r="B35" s="292"/>
      <c r="C35" s="98" t="s">
        <v>275</v>
      </c>
      <c r="D35" s="19" t="s">
        <v>138</v>
      </c>
      <c r="E35" s="58" t="s">
        <v>141</v>
      </c>
      <c r="F35" s="18">
        <v>13</v>
      </c>
      <c r="G35" s="103" t="s">
        <v>350</v>
      </c>
      <c r="H35" s="18">
        <v>3</v>
      </c>
      <c r="I35" s="103" t="s">
        <v>349</v>
      </c>
      <c r="J35" s="58"/>
      <c r="K35" s="18" t="str">
        <f t="shared" si="9"/>
        <v>EEH</v>
      </c>
      <c r="L35" s="18" t="str">
        <f t="shared" si="10"/>
        <v>H</v>
      </c>
      <c r="M35" s="20" t="str">
        <f t="shared" si="7"/>
        <v>Alta</v>
      </c>
      <c r="N35" s="21">
        <f t="shared" si="11"/>
        <v>6</v>
      </c>
      <c r="O35" s="60">
        <f>IF(E35&lt;&gt;"",VLOOKUP(E35,$P148:$Q179,2,FALSE),"-")</f>
        <v>0.5</v>
      </c>
      <c r="P35" s="50">
        <f t="shared" si="6"/>
        <v>3</v>
      </c>
      <c r="Q35" s="106" t="s">
        <v>329</v>
      </c>
      <c r="S35" s="68">
        <f t="shared" si="4"/>
        <v>0</v>
      </c>
      <c r="T35" s="68">
        <f t="shared" si="5"/>
        <v>1</v>
      </c>
    </row>
    <row r="36" spans="2:20" ht="35.1" customHeight="1">
      <c r="B36" s="292"/>
      <c r="C36" s="98" t="s">
        <v>276</v>
      </c>
      <c r="D36" s="19" t="s">
        <v>138</v>
      </c>
      <c r="E36" s="58" t="s">
        <v>141</v>
      </c>
      <c r="F36" s="18">
        <v>13</v>
      </c>
      <c r="G36" s="103" t="s">
        <v>350</v>
      </c>
      <c r="H36" s="18">
        <v>3</v>
      </c>
      <c r="I36" s="103" t="s">
        <v>349</v>
      </c>
      <c r="J36" s="58"/>
      <c r="K36" s="18" t="str">
        <f t="shared" si="9"/>
        <v>EEH</v>
      </c>
      <c r="L36" s="18" t="str">
        <f t="shared" si="10"/>
        <v>H</v>
      </c>
      <c r="M36" s="20" t="str">
        <f t="shared" si="7"/>
        <v>Alta</v>
      </c>
      <c r="N36" s="21">
        <f t="shared" si="11"/>
        <v>6</v>
      </c>
      <c r="O36" s="60">
        <f>IF(E36&lt;&gt;"",VLOOKUP(E36,$P148:$Q179,2,FALSE),"-")</f>
        <v>0.5</v>
      </c>
      <c r="P36" s="50">
        <f t="shared" si="6"/>
        <v>3</v>
      </c>
      <c r="Q36" s="106" t="s">
        <v>329</v>
      </c>
      <c r="S36" s="68">
        <f t="shared" si="4"/>
        <v>0</v>
      </c>
      <c r="T36" s="68">
        <f t="shared" si="5"/>
        <v>1</v>
      </c>
    </row>
    <row r="37" spans="2:20" ht="35.1" customHeight="1">
      <c r="B37" s="292"/>
      <c r="C37" s="98" t="s">
        <v>277</v>
      </c>
      <c r="D37" s="19" t="s">
        <v>138</v>
      </c>
      <c r="E37" s="58" t="s">
        <v>141</v>
      </c>
      <c r="F37" s="18">
        <v>21</v>
      </c>
      <c r="G37" s="103" t="s">
        <v>351</v>
      </c>
      <c r="H37" s="18">
        <v>2</v>
      </c>
      <c r="I37" s="103" t="s">
        <v>352</v>
      </c>
      <c r="J37" s="58"/>
      <c r="K37" s="18" t="str">
        <f t="shared" si="9"/>
        <v>EEH</v>
      </c>
      <c r="L37" s="18" t="str">
        <f t="shared" si="10"/>
        <v>H</v>
      </c>
      <c r="M37" s="20" t="str">
        <f t="shared" si="7"/>
        <v>Alta</v>
      </c>
      <c r="N37" s="21">
        <f t="shared" si="11"/>
        <v>6</v>
      </c>
      <c r="O37" s="60">
        <f>IF(E37&lt;&gt;"",VLOOKUP(E37,$P148:$Q179,2,FALSE),"-")</f>
        <v>0.5</v>
      </c>
      <c r="P37" s="50">
        <f t="shared" si="6"/>
        <v>3</v>
      </c>
      <c r="Q37" s="106" t="s">
        <v>329</v>
      </c>
      <c r="S37" s="68">
        <f t="shared" si="4"/>
        <v>0</v>
      </c>
      <c r="T37" s="68">
        <f t="shared" si="5"/>
        <v>1</v>
      </c>
    </row>
    <row r="38" spans="2:20" ht="16.5">
      <c r="B38" s="292" t="s">
        <v>259</v>
      </c>
      <c r="C38" s="291" t="s">
        <v>279</v>
      </c>
      <c r="D38" s="19"/>
      <c r="E38" s="58"/>
      <c r="F38" s="58"/>
      <c r="G38" s="58"/>
      <c r="H38" s="58"/>
      <c r="I38" s="58"/>
      <c r="J38" s="58"/>
      <c r="K38" s="18" t="str">
        <f t="shared" si="9"/>
        <v/>
      </c>
      <c r="L38" s="18" t="str">
        <f t="shared" si="10"/>
        <v/>
      </c>
      <c r="M38" s="20" t="str">
        <f t="shared" si="7"/>
        <v/>
      </c>
      <c r="N38" s="21" t="str">
        <f t="shared" si="11"/>
        <v/>
      </c>
      <c r="O38" s="60" t="str">
        <f>IF(E38&lt;&gt;"",VLOOKUP(E38,$P148:$Q179,2,FALSE),"-")</f>
        <v>-</v>
      </c>
      <c r="P38" s="50" t="str">
        <f t="shared" si="6"/>
        <v/>
      </c>
      <c r="Q38" s="21"/>
      <c r="S38" s="68">
        <f t="shared" si="4"/>
        <v>0</v>
      </c>
      <c r="T38" s="68">
        <f t="shared" si="5"/>
        <v>0</v>
      </c>
    </row>
    <row r="39" spans="2:20" ht="35.1" customHeight="1">
      <c r="B39" s="292"/>
      <c r="C39" s="294" t="s">
        <v>353</v>
      </c>
      <c r="D39" s="19" t="s">
        <v>139</v>
      </c>
      <c r="E39" s="58" t="s">
        <v>141</v>
      </c>
      <c r="F39" s="18">
        <v>7</v>
      </c>
      <c r="G39" s="103" t="s">
        <v>354</v>
      </c>
      <c r="H39" s="18">
        <v>1</v>
      </c>
      <c r="I39" s="104" t="s">
        <v>306</v>
      </c>
      <c r="J39" s="58"/>
      <c r="K39" s="18" t="str">
        <f t="shared" si="9"/>
        <v>CEL</v>
      </c>
      <c r="L39" s="18" t="str">
        <f t="shared" si="10"/>
        <v>L</v>
      </c>
      <c r="M39" s="20" t="str">
        <f t="shared" si="7"/>
        <v>Baixa</v>
      </c>
      <c r="N39" s="21">
        <f t="shared" si="11"/>
        <v>3</v>
      </c>
      <c r="O39" s="60">
        <f>IF(E39&lt;&gt;"",VLOOKUP(E39,$P148:$Q179,2,FALSE),"-")</f>
        <v>0.5</v>
      </c>
      <c r="P39" s="50">
        <f t="shared" si="6"/>
        <v>1.5</v>
      </c>
      <c r="Q39" s="106" t="s">
        <v>330</v>
      </c>
      <c r="S39" s="68">
        <f t="shared" si="4"/>
        <v>1</v>
      </c>
      <c r="T39" s="68">
        <f t="shared" si="5"/>
        <v>0</v>
      </c>
    </row>
    <row r="40" spans="2:20" ht="35.1" customHeight="1">
      <c r="B40" s="292"/>
      <c r="C40" s="98" t="s">
        <v>280</v>
      </c>
      <c r="D40" s="19" t="s">
        <v>138</v>
      </c>
      <c r="E40" s="58" t="s">
        <v>141</v>
      </c>
      <c r="F40" s="18">
        <v>26</v>
      </c>
      <c r="G40" s="103" t="s">
        <v>307</v>
      </c>
      <c r="H40" s="18">
        <v>3</v>
      </c>
      <c r="I40" s="103" t="s">
        <v>308</v>
      </c>
      <c r="J40" s="58"/>
      <c r="K40" s="18" t="str">
        <f t="shared" si="9"/>
        <v>EEH</v>
      </c>
      <c r="L40" s="18" t="str">
        <f t="shared" si="10"/>
        <v>H</v>
      </c>
      <c r="M40" s="20" t="str">
        <f t="shared" si="7"/>
        <v>Alta</v>
      </c>
      <c r="N40" s="21">
        <f t="shared" si="11"/>
        <v>6</v>
      </c>
      <c r="O40" s="60">
        <f>IF(E40&lt;&gt;"",VLOOKUP(E40,$P148:$Q179,2,FALSE),"-")</f>
        <v>0.5</v>
      </c>
      <c r="P40" s="50">
        <f t="shared" si="6"/>
        <v>3</v>
      </c>
      <c r="Q40" s="106" t="s">
        <v>330</v>
      </c>
      <c r="S40" s="68">
        <f t="shared" si="4"/>
        <v>0</v>
      </c>
      <c r="T40" s="68">
        <f t="shared" si="5"/>
        <v>1</v>
      </c>
    </row>
    <row r="41" spans="2:20" ht="35.1" customHeight="1">
      <c r="B41" s="292"/>
      <c r="C41" s="98" t="s">
        <v>281</v>
      </c>
      <c r="D41" s="19" t="s">
        <v>138</v>
      </c>
      <c r="E41" s="58" t="s">
        <v>141</v>
      </c>
      <c r="F41" s="18">
        <v>26</v>
      </c>
      <c r="G41" s="103" t="s">
        <v>307</v>
      </c>
      <c r="H41" s="18">
        <v>3</v>
      </c>
      <c r="I41" s="103" t="s">
        <v>308</v>
      </c>
      <c r="J41" s="58"/>
      <c r="K41" s="18" t="str">
        <f t="shared" si="9"/>
        <v>EEH</v>
      </c>
      <c r="L41" s="18" t="str">
        <f t="shared" si="10"/>
        <v>H</v>
      </c>
      <c r="M41" s="20" t="str">
        <f t="shared" si="7"/>
        <v>Alta</v>
      </c>
      <c r="N41" s="21">
        <f t="shared" si="11"/>
        <v>6</v>
      </c>
      <c r="O41" s="60">
        <f>IF(E41&lt;&gt;"",VLOOKUP(E41,$P148:$Q179,2,FALSE),"-")</f>
        <v>0.5</v>
      </c>
      <c r="P41" s="50">
        <f t="shared" si="6"/>
        <v>3</v>
      </c>
      <c r="Q41" s="106" t="s">
        <v>330</v>
      </c>
      <c r="S41" s="68">
        <f t="shared" si="4"/>
        <v>0</v>
      </c>
      <c r="T41" s="68">
        <f t="shared" si="5"/>
        <v>1</v>
      </c>
    </row>
    <row r="42" spans="2:20" ht="16.5">
      <c r="B42" s="292" t="s">
        <v>260</v>
      </c>
      <c r="C42" s="291" t="s">
        <v>357</v>
      </c>
      <c r="D42" s="19"/>
      <c r="E42" s="58"/>
      <c r="F42" s="58"/>
      <c r="G42" s="58"/>
      <c r="H42" s="58"/>
      <c r="I42" s="58"/>
      <c r="J42" s="58"/>
      <c r="K42" s="18" t="str">
        <f t="shared" si="9"/>
        <v/>
      </c>
      <c r="L42" s="18" t="str">
        <f t="shared" si="10"/>
        <v/>
      </c>
      <c r="M42" s="20" t="str">
        <f t="shared" si="7"/>
        <v/>
      </c>
      <c r="N42" s="21" t="str">
        <f t="shared" si="11"/>
        <v/>
      </c>
      <c r="O42" s="60" t="str">
        <f>IF(E42&lt;&gt;"",VLOOKUP(E42,$P148:$Q179,2,FALSE),"-")</f>
        <v>-</v>
      </c>
      <c r="P42" s="50" t="str">
        <f t="shared" si="6"/>
        <v/>
      </c>
      <c r="Q42" s="21"/>
      <c r="S42" s="68">
        <f t="shared" si="4"/>
        <v>0</v>
      </c>
      <c r="T42" s="68">
        <f t="shared" si="5"/>
        <v>0</v>
      </c>
    </row>
    <row r="43" spans="2:20" ht="35.1" customHeight="1">
      <c r="B43" s="292"/>
      <c r="C43" s="294" t="s">
        <v>355</v>
      </c>
      <c r="D43" s="19" t="s">
        <v>138</v>
      </c>
      <c r="E43" s="58" t="s">
        <v>141</v>
      </c>
      <c r="F43" s="18">
        <v>15</v>
      </c>
      <c r="G43" s="103" t="s">
        <v>358</v>
      </c>
      <c r="H43" s="18">
        <v>3</v>
      </c>
      <c r="I43" s="103" t="s">
        <v>359</v>
      </c>
      <c r="J43" s="58"/>
      <c r="K43" s="18" t="str">
        <f t="shared" si="9"/>
        <v>EEH</v>
      </c>
      <c r="L43" s="18" t="str">
        <f t="shared" si="10"/>
        <v>H</v>
      </c>
      <c r="M43" s="20" t="str">
        <f t="shared" si="7"/>
        <v>Alta</v>
      </c>
      <c r="N43" s="21">
        <f t="shared" si="11"/>
        <v>6</v>
      </c>
      <c r="O43" s="60">
        <f>IF(E43&lt;&gt;"",VLOOKUP(E43,$P148:$Q179,2,FALSE),"-")</f>
        <v>0.5</v>
      </c>
      <c r="P43" s="50">
        <f t="shared" si="6"/>
        <v>3</v>
      </c>
      <c r="Q43" s="106" t="s">
        <v>331</v>
      </c>
      <c r="S43" s="68">
        <f t="shared" si="4"/>
        <v>0</v>
      </c>
      <c r="T43" s="68">
        <f t="shared" si="5"/>
        <v>1</v>
      </c>
    </row>
    <row r="44" spans="2:20" ht="35.1" customHeight="1">
      <c r="B44" s="292"/>
      <c r="C44" s="294" t="s">
        <v>356</v>
      </c>
      <c r="D44" s="19" t="s">
        <v>138</v>
      </c>
      <c r="E44" s="58" t="s">
        <v>141</v>
      </c>
      <c r="F44" s="18">
        <v>14</v>
      </c>
      <c r="G44" s="103" t="s">
        <v>360</v>
      </c>
      <c r="H44" s="18">
        <v>3</v>
      </c>
      <c r="I44" s="103" t="s">
        <v>359</v>
      </c>
      <c r="J44" s="58"/>
      <c r="K44" s="18" t="str">
        <f t="shared" ref="K44:K45" si="12">CONCATENATE(D44,L44)</f>
        <v>EEH</v>
      </c>
      <c r="L44" s="18" t="str">
        <f t="shared" ref="L44:L45" si="13">IF(OR(ISBLANK(F44),ISBLANK(H44)),IF(OR(D44="ALI",D44="AIE"),"L",IF(ISBLANK(D44),"","A")),IF(D44="EE",IF(H44&gt;=3,IF(F44&gt;=5,"H","A"),IF(H44&gt;=2,IF(F44&gt;=16,"H",IF(F44&lt;=4,"L","A")),IF(F44&lt;=15,"L","A"))),IF(OR(D44="SE",D44="CE"),IF(H44&gt;=4,IF(F44&gt;=6,"H","A"),IF(H44&gt;=2,IF(F44&gt;=20,"H",IF(F44&lt;=5,"L","A")),IF(F44&lt;=19,"L","A"))),IF(OR(D44="ALI",D44="AIE"),IF(H44&gt;=6,IF(F44&gt;=20,"H","A"),IF(H44&gt;=2,IF(F44&gt;=51,"H",IF(F44&lt;=19,"L","A")),IF(F44&lt;=50,"L","A")))))))</f>
        <v>H</v>
      </c>
      <c r="M44" s="20" t="str">
        <f t="shared" ref="M44:M45" si="14">IF(L44="L","Baixa",IF(L44="A","Média",IF(L44="","","Alta")))</f>
        <v>Alta</v>
      </c>
      <c r="N44" s="21">
        <f t="shared" ref="N44:N45" si="15">IF(ISBLANK(D44),"",IF(D44="ALI",IF(L44="L",7,IF(L44="A",10,15)),IF(D44="AIE",IF(L44="L",5,IF(L44="A",7,10)),IF(D44="SE",IF(L44="L",4,IF(L44="A",5,7)),IF(OR(D44="EE",D44="CE"),IF(L44="L",3,IF(L44="A",4,6)))))))</f>
        <v>6</v>
      </c>
      <c r="O44" s="60">
        <f t="shared" ref="O44:O45" si="16">IF(E44&lt;&gt;"",VLOOKUP(E44,$P149:$Q180,2,FALSE),"-")</f>
        <v>0.5</v>
      </c>
      <c r="P44" s="50">
        <f t="shared" ref="P44:P45" si="17">IF(OR(E44="Manutenção Interface",E44="Paginas Estáticas"),J44*O44,
IF(OR(D44="",E44=""),"",
N44*O44))</f>
        <v>3</v>
      </c>
      <c r="Q44" s="106" t="s">
        <v>331</v>
      </c>
      <c r="S44" s="68"/>
      <c r="T44" s="68"/>
    </row>
    <row r="45" spans="2:20" ht="16.5">
      <c r="B45" s="292" t="s">
        <v>265</v>
      </c>
      <c r="C45" s="291" t="s">
        <v>284</v>
      </c>
      <c r="D45" s="19"/>
      <c r="E45" s="58"/>
      <c r="F45" s="58"/>
      <c r="G45" s="58"/>
      <c r="H45" s="58"/>
      <c r="I45" s="58"/>
      <c r="J45" s="58"/>
      <c r="K45" s="18" t="str">
        <f t="shared" si="12"/>
        <v/>
      </c>
      <c r="L45" s="18" t="str">
        <f t="shared" si="13"/>
        <v/>
      </c>
      <c r="M45" s="20" t="str">
        <f t="shared" si="14"/>
        <v/>
      </c>
      <c r="N45" s="21" t="str">
        <f t="shared" si="15"/>
        <v/>
      </c>
      <c r="O45" s="60" t="str">
        <f t="shared" si="16"/>
        <v>-</v>
      </c>
      <c r="P45" s="50" t="str">
        <f t="shared" si="17"/>
        <v/>
      </c>
      <c r="Q45" s="21"/>
      <c r="S45" s="68">
        <f t="shared" ref="S45:S100" si="18">IF(OR(M45="Baixa",E45="Manutenção Interface",E45="Paginas Estáticas"),1,0)</f>
        <v>0</v>
      </c>
      <c r="T45" s="68">
        <f t="shared" ref="T45:T100" si="19">IF(OR(M45="Média",M45="Alta"),1,0)</f>
        <v>0</v>
      </c>
    </row>
    <row r="46" spans="2:20" ht="35.1" customHeight="1">
      <c r="B46" s="292"/>
      <c r="C46" s="98" t="s">
        <v>285</v>
      </c>
      <c r="D46" s="19" t="s">
        <v>138</v>
      </c>
      <c r="E46" s="58" t="s">
        <v>141</v>
      </c>
      <c r="F46" s="18">
        <v>9</v>
      </c>
      <c r="G46" s="103" t="s">
        <v>361</v>
      </c>
      <c r="H46" s="18">
        <v>2</v>
      </c>
      <c r="I46" s="103" t="s">
        <v>362</v>
      </c>
      <c r="J46" s="58"/>
      <c r="K46" s="18" t="str">
        <f t="shared" ref="K45:K67" si="20">CONCATENATE(D46,L46)</f>
        <v>EEA</v>
      </c>
      <c r="L46" s="18" t="str">
        <f t="shared" ref="L45:L67" si="21">IF(OR(ISBLANK(F46),ISBLANK(H46)),IF(OR(D46="ALI",D46="AIE"),"L",IF(ISBLANK(D46),"","A")),IF(D46="EE",IF(H46&gt;=3,IF(F46&gt;=5,"H","A"),IF(H46&gt;=2,IF(F46&gt;=16,"H",IF(F46&lt;=4,"L","A")),IF(F46&lt;=15,"L","A"))),IF(OR(D46="SE",D46="CE"),IF(H46&gt;=4,IF(F46&gt;=6,"H","A"),IF(H46&gt;=2,IF(F46&gt;=20,"H",IF(F46&lt;=5,"L","A")),IF(F46&lt;=19,"L","A"))),IF(OR(D46="ALI",D46="AIE"),IF(H46&gt;=6,IF(F46&gt;=20,"H","A"),IF(H46&gt;=2,IF(F46&gt;=51,"H",IF(F46&lt;=19,"L","A")),IF(F46&lt;=50,"L","A")))))))</f>
        <v>A</v>
      </c>
      <c r="M46" s="20" t="str">
        <f t="shared" si="7"/>
        <v>Média</v>
      </c>
      <c r="N46" s="21">
        <f t="shared" ref="N45:N67" si="22">IF(ISBLANK(D46),"",IF(D46="ALI",IF(L46="L",7,IF(L46="A",10,15)),IF(D46="AIE",IF(L46="L",5,IF(L46="A",7,10)),IF(D46="SE",IF(L46="L",4,IF(L46="A",5,7)),IF(OR(D46="EE",D46="CE"),IF(L46="L",3,IF(L46="A",4,6)))))))</f>
        <v>4</v>
      </c>
      <c r="O46" s="60">
        <f>IF(E46&lt;&gt;"",VLOOKUP(E46,$P148:$Q179,2,FALSE),"-")</f>
        <v>0.5</v>
      </c>
      <c r="P46" s="50">
        <f t="shared" ref="P45:P101" si="23">IF(OR(E46="Manutenção Interface",E46="Paginas Estáticas"),J46*O46,
IF(OR(D46="",E46=""),"",
N46*O46))</f>
        <v>2</v>
      </c>
      <c r="Q46" s="106" t="s">
        <v>332</v>
      </c>
      <c r="S46" s="68">
        <f t="shared" si="18"/>
        <v>0</v>
      </c>
      <c r="T46" s="68">
        <f t="shared" si="19"/>
        <v>1</v>
      </c>
    </row>
    <row r="47" spans="2:20" ht="35.1" customHeight="1">
      <c r="B47" s="292"/>
      <c r="C47" s="98" t="s">
        <v>286</v>
      </c>
      <c r="D47" s="19" t="s">
        <v>138</v>
      </c>
      <c r="E47" s="58" t="s">
        <v>141</v>
      </c>
      <c r="F47" s="18">
        <v>9</v>
      </c>
      <c r="G47" s="103" t="s">
        <v>361</v>
      </c>
      <c r="H47" s="18">
        <v>2</v>
      </c>
      <c r="I47" s="103" t="s">
        <v>362</v>
      </c>
      <c r="J47" s="58"/>
      <c r="K47" s="18" t="str">
        <f t="shared" si="20"/>
        <v>EEA</v>
      </c>
      <c r="L47" s="18" t="str">
        <f t="shared" si="21"/>
        <v>A</v>
      </c>
      <c r="M47" s="20" t="str">
        <f t="shared" si="7"/>
        <v>Média</v>
      </c>
      <c r="N47" s="21">
        <f t="shared" si="22"/>
        <v>4</v>
      </c>
      <c r="O47" s="60">
        <f>IF(E47&lt;&gt;"",VLOOKUP(E47,$P148:$Q179,2,FALSE),"-")</f>
        <v>0.5</v>
      </c>
      <c r="P47" s="50">
        <f t="shared" si="23"/>
        <v>2</v>
      </c>
      <c r="Q47" s="106" t="s">
        <v>332</v>
      </c>
      <c r="S47" s="68">
        <f t="shared" si="18"/>
        <v>0</v>
      </c>
      <c r="T47" s="68">
        <f t="shared" si="19"/>
        <v>1</v>
      </c>
    </row>
    <row r="48" spans="2:20" ht="16.5">
      <c r="B48" s="292" t="s">
        <v>268</v>
      </c>
      <c r="C48" s="291" t="s">
        <v>287</v>
      </c>
      <c r="D48" s="19"/>
      <c r="E48" s="58"/>
      <c r="F48" s="58"/>
      <c r="G48" s="58"/>
      <c r="H48" s="58"/>
      <c r="I48" s="58"/>
      <c r="J48" s="58"/>
      <c r="K48" s="18" t="str">
        <f t="shared" si="20"/>
        <v/>
      </c>
      <c r="L48" s="18" t="str">
        <f t="shared" si="21"/>
        <v/>
      </c>
      <c r="M48" s="20" t="str">
        <f t="shared" si="7"/>
        <v/>
      </c>
      <c r="N48" s="21" t="str">
        <f t="shared" si="22"/>
        <v/>
      </c>
      <c r="O48" s="60" t="str">
        <f>IF(E48&lt;&gt;"",VLOOKUP(E48,$P148:$Q179,2,FALSE),"-")</f>
        <v>-</v>
      </c>
      <c r="P48" s="50" t="str">
        <f t="shared" si="23"/>
        <v/>
      </c>
      <c r="Q48" s="21"/>
      <c r="S48" s="68">
        <f t="shared" si="18"/>
        <v>0</v>
      </c>
      <c r="T48" s="68">
        <f t="shared" si="19"/>
        <v>0</v>
      </c>
    </row>
    <row r="49" spans="2:20" ht="35.1" customHeight="1">
      <c r="B49" s="292"/>
      <c r="C49" s="98" t="s">
        <v>288</v>
      </c>
      <c r="D49" s="19" t="s">
        <v>138</v>
      </c>
      <c r="E49" s="58" t="s">
        <v>141</v>
      </c>
      <c r="F49" s="18">
        <v>9</v>
      </c>
      <c r="G49" s="103" t="s">
        <v>363</v>
      </c>
      <c r="H49" s="18">
        <v>2</v>
      </c>
      <c r="I49" s="103" t="s">
        <v>364</v>
      </c>
      <c r="J49" s="58"/>
      <c r="K49" s="18" t="str">
        <f t="shared" si="20"/>
        <v>EEA</v>
      </c>
      <c r="L49" s="18" t="str">
        <f t="shared" si="21"/>
        <v>A</v>
      </c>
      <c r="M49" s="20" t="str">
        <f t="shared" si="7"/>
        <v>Média</v>
      </c>
      <c r="N49" s="21">
        <f t="shared" si="22"/>
        <v>4</v>
      </c>
      <c r="O49" s="60">
        <f>IF(E49&lt;&gt;"",VLOOKUP(E49,$P148:$Q179,2,FALSE),"-")</f>
        <v>0.5</v>
      </c>
      <c r="P49" s="50">
        <f t="shared" si="23"/>
        <v>2</v>
      </c>
      <c r="Q49" s="106" t="s">
        <v>314</v>
      </c>
      <c r="S49" s="68">
        <f t="shared" si="18"/>
        <v>0</v>
      </c>
      <c r="T49" s="68">
        <f t="shared" si="19"/>
        <v>1</v>
      </c>
    </row>
    <row r="50" spans="2:20" ht="35.1" customHeight="1">
      <c r="B50" s="292"/>
      <c r="C50" s="98" t="s">
        <v>289</v>
      </c>
      <c r="D50" s="19" t="s">
        <v>138</v>
      </c>
      <c r="E50" s="58" t="s">
        <v>141</v>
      </c>
      <c r="F50" s="18">
        <v>10</v>
      </c>
      <c r="G50" s="103" t="s">
        <v>366</v>
      </c>
      <c r="H50" s="18">
        <v>3</v>
      </c>
      <c r="I50" s="103" t="s">
        <v>365</v>
      </c>
      <c r="J50" s="58"/>
      <c r="K50" s="18" t="str">
        <f t="shared" si="20"/>
        <v>EEH</v>
      </c>
      <c r="L50" s="18" t="str">
        <f t="shared" si="21"/>
        <v>H</v>
      </c>
      <c r="M50" s="20" t="str">
        <f t="shared" si="7"/>
        <v>Alta</v>
      </c>
      <c r="N50" s="21">
        <f t="shared" si="22"/>
        <v>6</v>
      </c>
      <c r="O50" s="60">
        <f>IF(E50&lt;&gt;"",VLOOKUP(E50,$P148:$Q179,2,FALSE),"-")</f>
        <v>0.5</v>
      </c>
      <c r="P50" s="50">
        <f t="shared" si="23"/>
        <v>3</v>
      </c>
      <c r="Q50" s="106" t="s">
        <v>314</v>
      </c>
      <c r="S50" s="68">
        <f t="shared" si="18"/>
        <v>0</v>
      </c>
      <c r="T50" s="68">
        <f t="shared" si="19"/>
        <v>1</v>
      </c>
    </row>
    <row r="51" spans="2:20" ht="16.5">
      <c r="B51" s="292" t="s">
        <v>272</v>
      </c>
      <c r="C51" s="291" t="s">
        <v>290</v>
      </c>
      <c r="D51" s="19"/>
      <c r="E51" s="58"/>
      <c r="F51" s="58"/>
      <c r="G51" s="58"/>
      <c r="H51" s="58"/>
      <c r="I51" s="58"/>
      <c r="J51" s="58"/>
      <c r="K51" s="18" t="str">
        <f t="shared" si="20"/>
        <v/>
      </c>
      <c r="L51" s="18" t="str">
        <f t="shared" si="21"/>
        <v/>
      </c>
      <c r="M51" s="20" t="str">
        <f t="shared" si="7"/>
        <v/>
      </c>
      <c r="N51" s="21" t="str">
        <f t="shared" si="22"/>
        <v/>
      </c>
      <c r="O51" s="60" t="str">
        <f>IF(E51&lt;&gt;"",VLOOKUP(E51,$P148:$Q179,2,FALSE),"-")</f>
        <v>-</v>
      </c>
      <c r="P51" s="50" t="str">
        <f t="shared" si="23"/>
        <v/>
      </c>
      <c r="Q51" s="106"/>
      <c r="S51" s="68">
        <f t="shared" si="18"/>
        <v>0</v>
      </c>
      <c r="T51" s="68">
        <f t="shared" si="19"/>
        <v>0</v>
      </c>
    </row>
    <row r="52" spans="2:20" ht="35.1" customHeight="1">
      <c r="B52" s="292"/>
      <c r="C52" s="98" t="s">
        <v>291</v>
      </c>
      <c r="D52" s="19" t="s">
        <v>138</v>
      </c>
      <c r="E52" s="58" t="s">
        <v>141</v>
      </c>
      <c r="F52" s="18">
        <v>7</v>
      </c>
      <c r="G52" s="103" t="s">
        <v>367</v>
      </c>
      <c r="H52" s="18">
        <v>2</v>
      </c>
      <c r="I52" s="103" t="s">
        <v>368</v>
      </c>
      <c r="J52" s="58"/>
      <c r="K52" s="18" t="str">
        <f t="shared" si="20"/>
        <v>EEA</v>
      </c>
      <c r="L52" s="18" t="str">
        <f t="shared" si="21"/>
        <v>A</v>
      </c>
      <c r="M52" s="20" t="str">
        <f t="shared" si="7"/>
        <v>Média</v>
      </c>
      <c r="N52" s="21">
        <f t="shared" si="22"/>
        <v>4</v>
      </c>
      <c r="O52" s="60">
        <f>IF(E52&lt;&gt;"",VLOOKUP(E52,$P148:$Q179,2,FALSE),"-")</f>
        <v>0.5</v>
      </c>
      <c r="P52" s="50">
        <f t="shared" si="23"/>
        <v>2</v>
      </c>
      <c r="Q52" s="106" t="s">
        <v>315</v>
      </c>
      <c r="S52" s="68">
        <f t="shared" si="18"/>
        <v>0</v>
      </c>
      <c r="T52" s="68">
        <f t="shared" si="19"/>
        <v>1</v>
      </c>
    </row>
    <row r="53" spans="2:20" ht="16.5">
      <c r="B53" s="292" t="s">
        <v>278</v>
      </c>
      <c r="C53" s="291" t="s">
        <v>292</v>
      </c>
      <c r="D53" s="19"/>
      <c r="E53" s="58"/>
      <c r="F53" s="58"/>
      <c r="G53" s="58"/>
      <c r="H53" s="58"/>
      <c r="I53" s="58"/>
      <c r="J53" s="58"/>
      <c r="K53" s="18" t="str">
        <f t="shared" si="20"/>
        <v/>
      </c>
      <c r="L53" s="18" t="str">
        <f t="shared" si="21"/>
        <v/>
      </c>
      <c r="M53" s="20" t="str">
        <f t="shared" si="7"/>
        <v/>
      </c>
      <c r="N53" s="21" t="str">
        <f t="shared" si="22"/>
        <v/>
      </c>
      <c r="O53" s="60" t="str">
        <f>IF(E53&lt;&gt;"",VLOOKUP(E53,$P148:$Q179,2,FALSE),"-")</f>
        <v>-</v>
      </c>
      <c r="P53" s="50" t="str">
        <f t="shared" si="23"/>
        <v/>
      </c>
      <c r="Q53" s="106"/>
      <c r="S53" s="68">
        <f t="shared" si="18"/>
        <v>0</v>
      </c>
      <c r="T53" s="68">
        <f t="shared" si="19"/>
        <v>0</v>
      </c>
    </row>
    <row r="54" spans="2:20" ht="35.1" customHeight="1">
      <c r="B54" s="292"/>
      <c r="C54" s="98" t="s">
        <v>293</v>
      </c>
      <c r="D54" s="19" t="s">
        <v>138</v>
      </c>
      <c r="E54" s="58" t="s">
        <v>141</v>
      </c>
      <c r="F54" s="18">
        <v>38</v>
      </c>
      <c r="G54" s="103" t="s">
        <v>369</v>
      </c>
      <c r="H54" s="18">
        <v>2</v>
      </c>
      <c r="I54" s="103" t="s">
        <v>309</v>
      </c>
      <c r="J54" s="58"/>
      <c r="K54" s="18" t="str">
        <f t="shared" si="20"/>
        <v>EEH</v>
      </c>
      <c r="L54" s="18" t="str">
        <f t="shared" si="21"/>
        <v>H</v>
      </c>
      <c r="M54" s="20" t="str">
        <f t="shared" si="7"/>
        <v>Alta</v>
      </c>
      <c r="N54" s="21">
        <f t="shared" si="22"/>
        <v>6</v>
      </c>
      <c r="O54" s="60">
        <f>IF(E54&lt;&gt;"",VLOOKUP(E54,$P148:$Q179,2,FALSE),"-")</f>
        <v>0.5</v>
      </c>
      <c r="P54" s="50">
        <f t="shared" si="23"/>
        <v>3</v>
      </c>
      <c r="Q54" s="106" t="s">
        <v>316</v>
      </c>
      <c r="S54" s="68">
        <f t="shared" si="18"/>
        <v>0</v>
      </c>
      <c r="T54" s="68">
        <f t="shared" si="19"/>
        <v>1</v>
      </c>
    </row>
    <row r="55" spans="2:20" ht="16.5">
      <c r="B55" s="292" t="s">
        <v>282</v>
      </c>
      <c r="C55" s="291" t="s">
        <v>294</v>
      </c>
      <c r="D55" s="19"/>
      <c r="E55" s="58"/>
      <c r="F55" s="58"/>
      <c r="G55" s="58"/>
      <c r="H55" s="58"/>
      <c r="I55" s="58"/>
      <c r="J55" s="58"/>
      <c r="K55" s="18" t="str">
        <f t="shared" si="20"/>
        <v/>
      </c>
      <c r="L55" s="18" t="str">
        <f t="shared" si="21"/>
        <v/>
      </c>
      <c r="M55" s="20" t="str">
        <f t="shared" si="7"/>
        <v/>
      </c>
      <c r="N55" s="21" t="str">
        <f t="shared" si="22"/>
        <v/>
      </c>
      <c r="O55" s="60" t="str">
        <f>IF(E55&lt;&gt;"",VLOOKUP(E55,$P148:$Q179,2,FALSE),"-")</f>
        <v>-</v>
      </c>
      <c r="P55" s="50" t="str">
        <f t="shared" si="23"/>
        <v/>
      </c>
      <c r="Q55" s="106"/>
      <c r="S55" s="68">
        <f t="shared" si="18"/>
        <v>0</v>
      </c>
      <c r="T55" s="68">
        <f t="shared" si="19"/>
        <v>0</v>
      </c>
    </row>
    <row r="56" spans="2:20" ht="35.1" customHeight="1">
      <c r="B56" s="292"/>
      <c r="C56" s="98" t="s">
        <v>295</v>
      </c>
      <c r="D56" s="19" t="s">
        <v>138</v>
      </c>
      <c r="E56" s="58" t="s">
        <v>141</v>
      </c>
      <c r="F56" s="18">
        <v>10</v>
      </c>
      <c r="G56" s="103" t="s">
        <v>370</v>
      </c>
      <c r="H56" s="18">
        <v>2</v>
      </c>
      <c r="I56" s="103" t="s">
        <v>310</v>
      </c>
      <c r="J56" s="58"/>
      <c r="K56" s="18" t="str">
        <f t="shared" si="20"/>
        <v>EEA</v>
      </c>
      <c r="L56" s="18" t="str">
        <f t="shared" si="21"/>
        <v>A</v>
      </c>
      <c r="M56" s="20" t="str">
        <f t="shared" si="7"/>
        <v>Média</v>
      </c>
      <c r="N56" s="21">
        <f t="shared" si="22"/>
        <v>4</v>
      </c>
      <c r="O56" s="60">
        <f>IF(E56&lt;&gt;"",VLOOKUP(E56,$P148:$Q179,2,FALSE),"-")</f>
        <v>0.5</v>
      </c>
      <c r="P56" s="50">
        <f t="shared" si="23"/>
        <v>2</v>
      </c>
      <c r="Q56" s="106" t="s">
        <v>317</v>
      </c>
      <c r="S56" s="68">
        <f t="shared" si="18"/>
        <v>0</v>
      </c>
      <c r="T56" s="68">
        <f t="shared" si="19"/>
        <v>1</v>
      </c>
    </row>
    <row r="57" spans="2:20" ht="16.5">
      <c r="B57" s="292" t="s">
        <v>283</v>
      </c>
      <c r="C57" s="291" t="s">
        <v>296</v>
      </c>
      <c r="D57" s="19"/>
      <c r="E57" s="58"/>
      <c r="F57" s="58"/>
      <c r="G57" s="58"/>
      <c r="H57" s="58"/>
      <c r="I57" s="58"/>
      <c r="J57" s="58"/>
      <c r="K57" s="18" t="str">
        <f t="shared" si="20"/>
        <v/>
      </c>
      <c r="L57" s="18" t="str">
        <f t="shared" si="21"/>
        <v/>
      </c>
      <c r="M57" s="20" t="str">
        <f t="shared" si="7"/>
        <v/>
      </c>
      <c r="N57" s="21" t="str">
        <f t="shared" si="22"/>
        <v/>
      </c>
      <c r="O57" s="60" t="str">
        <f>IF(E57&lt;&gt;"",VLOOKUP(E57,$P148:$Q179,2,FALSE),"-")</f>
        <v>-</v>
      </c>
      <c r="P57" s="50" t="str">
        <f t="shared" si="23"/>
        <v/>
      </c>
      <c r="Q57" s="106"/>
      <c r="S57" s="68">
        <f t="shared" si="18"/>
        <v>0</v>
      </c>
      <c r="T57" s="68">
        <f t="shared" si="19"/>
        <v>0</v>
      </c>
    </row>
    <row r="58" spans="2:20" ht="35.1" customHeight="1">
      <c r="B58" s="292"/>
      <c r="C58" s="98" t="s">
        <v>297</v>
      </c>
      <c r="D58" s="19" t="s">
        <v>138</v>
      </c>
      <c r="E58" s="58" t="s">
        <v>141</v>
      </c>
      <c r="F58" s="18">
        <v>9</v>
      </c>
      <c r="G58" s="103" t="s">
        <v>371</v>
      </c>
      <c r="H58" s="18">
        <v>2</v>
      </c>
      <c r="I58" s="103" t="s">
        <v>310</v>
      </c>
      <c r="J58" s="58"/>
      <c r="K58" s="18" t="str">
        <f t="shared" si="20"/>
        <v>EEA</v>
      </c>
      <c r="L58" s="18" t="str">
        <f t="shared" si="21"/>
        <v>A</v>
      </c>
      <c r="M58" s="20" t="str">
        <f t="shared" si="7"/>
        <v>Média</v>
      </c>
      <c r="N58" s="21">
        <f t="shared" si="22"/>
        <v>4</v>
      </c>
      <c r="O58" s="60">
        <f>IF(E58&lt;&gt;"",VLOOKUP(E58,$P148:$Q179,2,FALSE),"-")</f>
        <v>0.5</v>
      </c>
      <c r="P58" s="50">
        <f t="shared" si="23"/>
        <v>2</v>
      </c>
      <c r="Q58" s="106" t="s">
        <v>318</v>
      </c>
      <c r="S58" s="68">
        <f t="shared" si="18"/>
        <v>0</v>
      </c>
      <c r="T58" s="68">
        <f t="shared" si="19"/>
        <v>1</v>
      </c>
    </row>
    <row r="59" spans="2:20" ht="16.5">
      <c r="B59" s="289"/>
      <c r="C59" s="98"/>
      <c r="D59" s="19"/>
      <c r="E59" s="58"/>
      <c r="F59" s="58"/>
      <c r="G59" s="58"/>
      <c r="H59" s="58"/>
      <c r="I59" s="58"/>
      <c r="J59" s="58"/>
      <c r="K59" s="18" t="str">
        <f t="shared" si="20"/>
        <v/>
      </c>
      <c r="L59" s="18" t="str">
        <f t="shared" si="21"/>
        <v/>
      </c>
      <c r="M59" s="20" t="str">
        <f t="shared" ref="M59:M116" si="24">IF(L59="L","Baixa",IF(L59="A","Média",IF(L59="","","Alta")))</f>
        <v/>
      </c>
      <c r="N59" s="21" t="str">
        <f t="shared" si="22"/>
        <v/>
      </c>
      <c r="O59" s="60" t="str">
        <f>IF(E59&lt;&gt;"",VLOOKUP(E59,$P148:$Q179,2,FALSE),"-")</f>
        <v>-</v>
      </c>
      <c r="P59" s="50" t="str">
        <f t="shared" si="23"/>
        <v/>
      </c>
      <c r="Q59" s="21"/>
      <c r="S59" s="68">
        <f t="shared" si="18"/>
        <v>0</v>
      </c>
      <c r="T59" s="68">
        <f t="shared" si="19"/>
        <v>0</v>
      </c>
    </row>
    <row r="60" spans="2:20" ht="16.5">
      <c r="B60" s="289"/>
      <c r="C60" s="98"/>
      <c r="D60" s="19"/>
      <c r="E60" s="58"/>
      <c r="F60" s="58"/>
      <c r="G60" s="58"/>
      <c r="H60" s="58"/>
      <c r="I60" s="58"/>
      <c r="J60" s="58"/>
      <c r="K60" s="18" t="str">
        <f t="shared" si="20"/>
        <v/>
      </c>
      <c r="L60" s="18" t="str">
        <f t="shared" si="21"/>
        <v/>
      </c>
      <c r="M60" s="20" t="str">
        <f t="shared" si="24"/>
        <v/>
      </c>
      <c r="N60" s="21" t="str">
        <f t="shared" si="22"/>
        <v/>
      </c>
      <c r="O60" s="60" t="str">
        <f>IF(E60&lt;&gt;"",VLOOKUP(E60,$P148:$Q179,2,FALSE),"-")</f>
        <v>-</v>
      </c>
      <c r="P60" s="50" t="str">
        <f t="shared" si="23"/>
        <v/>
      </c>
      <c r="Q60" s="21"/>
      <c r="S60" s="68">
        <f t="shared" si="18"/>
        <v>0</v>
      </c>
      <c r="T60" s="68">
        <f t="shared" si="19"/>
        <v>0</v>
      </c>
    </row>
    <row r="61" spans="2:20" ht="16.5">
      <c r="B61" s="289"/>
      <c r="C61" s="98"/>
      <c r="D61" s="19"/>
      <c r="E61" s="58"/>
      <c r="F61" s="58"/>
      <c r="G61" s="58"/>
      <c r="H61" s="58"/>
      <c r="I61" s="58"/>
      <c r="J61" s="58"/>
      <c r="K61" s="18" t="str">
        <f t="shared" si="20"/>
        <v/>
      </c>
      <c r="L61" s="18" t="str">
        <f t="shared" si="21"/>
        <v/>
      </c>
      <c r="M61" s="20" t="str">
        <f t="shared" si="24"/>
        <v/>
      </c>
      <c r="N61" s="21" t="str">
        <f t="shared" si="22"/>
        <v/>
      </c>
      <c r="O61" s="60" t="str">
        <f>IF(E61&lt;&gt;"",VLOOKUP(E61,$P148:$Q179,2,FALSE),"-")</f>
        <v>-</v>
      </c>
      <c r="P61" s="50" t="str">
        <f t="shared" si="23"/>
        <v/>
      </c>
      <c r="Q61" s="21"/>
      <c r="S61" s="68">
        <f t="shared" si="18"/>
        <v>0</v>
      </c>
      <c r="T61" s="68">
        <f t="shared" si="19"/>
        <v>0</v>
      </c>
    </row>
    <row r="62" spans="2:20" ht="16.5">
      <c r="B62" s="289"/>
      <c r="C62" s="98"/>
      <c r="D62" s="19"/>
      <c r="E62" s="58"/>
      <c r="F62" s="58"/>
      <c r="G62" s="58"/>
      <c r="H62" s="58"/>
      <c r="I62" s="58"/>
      <c r="J62" s="58"/>
      <c r="K62" s="18" t="str">
        <f t="shared" si="20"/>
        <v/>
      </c>
      <c r="L62" s="18" t="str">
        <f t="shared" si="21"/>
        <v/>
      </c>
      <c r="M62" s="20" t="str">
        <f t="shared" si="24"/>
        <v/>
      </c>
      <c r="N62" s="21" t="str">
        <f t="shared" si="22"/>
        <v/>
      </c>
      <c r="O62" s="60" t="str">
        <f>IF(E62&lt;&gt;"",VLOOKUP(E62,$P148:$Q179,2,FALSE),"-")</f>
        <v>-</v>
      </c>
      <c r="P62" s="50" t="str">
        <f t="shared" si="23"/>
        <v/>
      </c>
      <c r="Q62" s="21"/>
      <c r="S62" s="68">
        <f t="shared" si="18"/>
        <v>0</v>
      </c>
      <c r="T62" s="68">
        <f t="shared" si="19"/>
        <v>0</v>
      </c>
    </row>
    <row r="63" spans="2:20" ht="16.5">
      <c r="B63" s="289"/>
      <c r="C63" s="98"/>
      <c r="D63" s="19"/>
      <c r="E63" s="58"/>
      <c r="F63" s="58"/>
      <c r="G63" s="58"/>
      <c r="H63" s="58"/>
      <c r="I63" s="58"/>
      <c r="J63" s="58"/>
      <c r="K63" s="18" t="str">
        <f t="shared" si="20"/>
        <v/>
      </c>
      <c r="L63" s="18" t="str">
        <f t="shared" si="21"/>
        <v/>
      </c>
      <c r="M63" s="20" t="str">
        <f t="shared" si="24"/>
        <v/>
      </c>
      <c r="N63" s="21" t="str">
        <f t="shared" si="22"/>
        <v/>
      </c>
      <c r="O63" s="60" t="str">
        <f>IF(E63&lt;&gt;"",VLOOKUP(E63,$P148:$Q179,2,FALSE),"-")</f>
        <v>-</v>
      </c>
      <c r="P63" s="50" t="str">
        <f t="shared" si="23"/>
        <v/>
      </c>
      <c r="Q63" s="21"/>
      <c r="S63" s="68">
        <f t="shared" si="18"/>
        <v>0</v>
      </c>
      <c r="T63" s="68">
        <f t="shared" si="19"/>
        <v>0</v>
      </c>
    </row>
    <row r="64" spans="2:20" ht="16.5">
      <c r="B64" s="289"/>
      <c r="C64" s="98"/>
      <c r="D64" s="19"/>
      <c r="E64" s="58"/>
      <c r="F64" s="58"/>
      <c r="G64" s="58"/>
      <c r="H64" s="58"/>
      <c r="I64" s="58"/>
      <c r="J64" s="58"/>
      <c r="K64" s="18" t="str">
        <f t="shared" si="20"/>
        <v/>
      </c>
      <c r="L64" s="18" t="str">
        <f t="shared" si="21"/>
        <v/>
      </c>
      <c r="M64" s="20" t="str">
        <f t="shared" si="24"/>
        <v/>
      </c>
      <c r="N64" s="21" t="str">
        <f t="shared" si="22"/>
        <v/>
      </c>
      <c r="O64" s="60" t="str">
        <f>IF(E64&lt;&gt;"",VLOOKUP(E64,$P148:$Q179,2,FALSE),"-")</f>
        <v>-</v>
      </c>
      <c r="P64" s="50" t="str">
        <f t="shared" si="23"/>
        <v/>
      </c>
      <c r="Q64" s="21"/>
      <c r="S64" s="68">
        <f t="shared" si="18"/>
        <v>0</v>
      </c>
      <c r="T64" s="68">
        <f t="shared" si="19"/>
        <v>0</v>
      </c>
    </row>
    <row r="65" spans="2:20" ht="16.5">
      <c r="B65" s="289"/>
      <c r="C65" s="98"/>
      <c r="D65" s="19"/>
      <c r="E65" s="58"/>
      <c r="F65" s="58"/>
      <c r="G65" s="58"/>
      <c r="H65" s="58"/>
      <c r="I65" s="58"/>
      <c r="J65" s="58"/>
      <c r="K65" s="18" t="str">
        <f t="shared" si="20"/>
        <v/>
      </c>
      <c r="L65" s="18" t="str">
        <f t="shared" si="21"/>
        <v/>
      </c>
      <c r="M65" s="20" t="str">
        <f t="shared" si="24"/>
        <v/>
      </c>
      <c r="N65" s="21" t="str">
        <f t="shared" si="22"/>
        <v/>
      </c>
      <c r="O65" s="60" t="str">
        <f>IF(E65&lt;&gt;"",VLOOKUP(E65,$P148:$Q179,2,FALSE),"-")</f>
        <v>-</v>
      </c>
      <c r="P65" s="50" t="str">
        <f t="shared" si="23"/>
        <v/>
      </c>
      <c r="Q65" s="21"/>
      <c r="S65" s="68">
        <f t="shared" si="18"/>
        <v>0</v>
      </c>
      <c r="T65" s="68">
        <f t="shared" si="19"/>
        <v>0</v>
      </c>
    </row>
    <row r="66" spans="2:20" ht="16.5">
      <c r="B66" s="289"/>
      <c r="C66" s="98"/>
      <c r="D66" s="19"/>
      <c r="E66" s="58"/>
      <c r="F66" s="58"/>
      <c r="G66" s="58"/>
      <c r="H66" s="58"/>
      <c r="I66" s="58"/>
      <c r="J66" s="58"/>
      <c r="K66" s="18" t="str">
        <f t="shared" si="20"/>
        <v/>
      </c>
      <c r="L66" s="18" t="str">
        <f t="shared" si="21"/>
        <v/>
      </c>
      <c r="M66" s="20" t="str">
        <f t="shared" si="24"/>
        <v/>
      </c>
      <c r="N66" s="21" t="str">
        <f t="shared" si="22"/>
        <v/>
      </c>
      <c r="O66" s="60" t="str">
        <f>IF(E66&lt;&gt;"",VLOOKUP(E66,$P148:$Q179,2,FALSE),"-")</f>
        <v>-</v>
      </c>
      <c r="P66" s="50" t="str">
        <f t="shared" si="23"/>
        <v/>
      </c>
      <c r="Q66" s="21"/>
      <c r="S66" s="68">
        <f t="shared" si="18"/>
        <v>0</v>
      </c>
      <c r="T66" s="68">
        <f t="shared" si="19"/>
        <v>0</v>
      </c>
    </row>
    <row r="67" spans="2:20" ht="16.5">
      <c r="B67" s="289"/>
      <c r="C67" s="98"/>
      <c r="D67" s="19"/>
      <c r="E67" s="58"/>
      <c r="F67" s="58"/>
      <c r="G67" s="58"/>
      <c r="H67" s="58"/>
      <c r="I67" s="58"/>
      <c r="J67" s="58"/>
      <c r="K67" s="18" t="str">
        <f t="shared" si="20"/>
        <v/>
      </c>
      <c r="L67" s="18" t="str">
        <f t="shared" si="21"/>
        <v/>
      </c>
      <c r="M67" s="20" t="str">
        <f t="shared" si="24"/>
        <v/>
      </c>
      <c r="N67" s="21" t="str">
        <f t="shared" si="22"/>
        <v/>
      </c>
      <c r="O67" s="60" t="str">
        <f>IF(E67&lt;&gt;"",VLOOKUP(E67,$P148:$Q179,2,FALSE),"-")</f>
        <v>-</v>
      </c>
      <c r="P67" s="50" t="str">
        <f t="shared" si="23"/>
        <v/>
      </c>
      <c r="Q67" s="21"/>
      <c r="S67" s="68">
        <f t="shared" si="18"/>
        <v>0</v>
      </c>
      <c r="T67" s="68">
        <f t="shared" si="19"/>
        <v>0</v>
      </c>
    </row>
    <row r="68" spans="2:20" ht="16.5">
      <c r="B68" s="289"/>
      <c r="C68" s="98"/>
      <c r="D68" s="19"/>
      <c r="E68" s="58"/>
      <c r="F68" s="58"/>
      <c r="G68" s="58"/>
      <c r="H68" s="58"/>
      <c r="I68" s="58"/>
      <c r="J68" s="58"/>
      <c r="K68" s="18" t="str">
        <f t="shared" ref="K68:K99" si="25">CONCATENATE(D68,L68)</f>
        <v/>
      </c>
      <c r="L68" s="18" t="str">
        <f t="shared" ref="L68:L99" si="26">IF(OR(ISBLANK(F68),ISBLANK(H68)),IF(OR(D68="ALI",D68="AIE"),"L",IF(ISBLANK(D68),"","A")),IF(D68="EE",IF(H68&gt;=3,IF(F68&gt;=5,"H","A"),IF(H68&gt;=2,IF(F68&gt;=16,"H",IF(F68&lt;=4,"L","A")),IF(F68&lt;=15,"L","A"))),IF(OR(D68="SE",D68="CE"),IF(H68&gt;=4,IF(F68&gt;=6,"H","A"),IF(H68&gt;=2,IF(F68&gt;=20,"H",IF(F68&lt;=5,"L","A")),IF(F68&lt;=19,"L","A"))),IF(OR(D68="ALI",D68="AIE"),IF(H68&gt;=6,IF(F68&gt;=20,"H","A"),IF(H68&gt;=2,IF(F68&gt;=51,"H",IF(F68&lt;=19,"L","A")),IF(F68&lt;=50,"L","A")))))))</f>
        <v/>
      </c>
      <c r="M68" s="20" t="str">
        <f t="shared" si="24"/>
        <v/>
      </c>
      <c r="N68" s="21" t="str">
        <f t="shared" ref="N68:N99" si="27">IF(ISBLANK(D68),"",IF(D68="ALI",IF(L68="L",7,IF(L68="A",10,15)),IF(D68="AIE",IF(L68="L",5,IF(L68="A",7,10)),IF(D68="SE",IF(L68="L",4,IF(L68="A",5,7)),IF(OR(D68="EE",D68="CE"),IF(L68="L",3,IF(L68="A",4,6)))))))</f>
        <v/>
      </c>
      <c r="O68" s="60" t="str">
        <f>IF(E68&lt;&gt;"",VLOOKUP(E68,$P148:$Q179,2,FALSE),"-")</f>
        <v>-</v>
      </c>
      <c r="P68" s="50" t="str">
        <f t="shared" si="23"/>
        <v/>
      </c>
      <c r="Q68" s="21"/>
      <c r="S68" s="68">
        <f t="shared" si="18"/>
        <v>0</v>
      </c>
      <c r="T68" s="68">
        <f t="shared" si="19"/>
        <v>0</v>
      </c>
    </row>
    <row r="69" spans="2:20" ht="14.25" customHeight="1">
      <c r="B69" s="289"/>
      <c r="C69" s="99"/>
      <c r="D69" s="19"/>
      <c r="E69" s="58"/>
      <c r="F69" s="18"/>
      <c r="G69" s="18"/>
      <c r="H69" s="18"/>
      <c r="I69" s="18"/>
      <c r="J69" s="58"/>
      <c r="K69" s="18" t="str">
        <f t="shared" si="25"/>
        <v/>
      </c>
      <c r="L69" s="18" t="str">
        <f t="shared" si="26"/>
        <v/>
      </c>
      <c r="M69" s="20" t="str">
        <f t="shared" si="24"/>
        <v/>
      </c>
      <c r="N69" s="21" t="str">
        <f t="shared" si="27"/>
        <v/>
      </c>
      <c r="O69" s="60" t="str">
        <f>IF(E69&lt;&gt;"",VLOOKUP(E69,$P148:$Q179,2,FALSE),"-")</f>
        <v>-</v>
      </c>
      <c r="P69" s="50" t="str">
        <f t="shared" si="23"/>
        <v/>
      </c>
      <c r="Q69" s="21"/>
      <c r="S69" s="68">
        <f t="shared" si="18"/>
        <v>0</v>
      </c>
      <c r="T69" s="68">
        <f t="shared" si="19"/>
        <v>0</v>
      </c>
    </row>
    <row r="70" spans="2:20" ht="14.25" customHeight="1">
      <c r="B70" s="289"/>
      <c r="C70" s="99"/>
      <c r="D70" s="19"/>
      <c r="E70" s="58"/>
      <c r="F70" s="18"/>
      <c r="G70" s="18"/>
      <c r="H70" s="18"/>
      <c r="I70" s="18"/>
      <c r="J70" s="58"/>
      <c r="K70" s="18" t="str">
        <f t="shared" si="25"/>
        <v/>
      </c>
      <c r="L70" s="18" t="str">
        <f t="shared" si="26"/>
        <v/>
      </c>
      <c r="M70" s="20" t="str">
        <f t="shared" si="24"/>
        <v/>
      </c>
      <c r="N70" s="21" t="str">
        <f t="shared" si="27"/>
        <v/>
      </c>
      <c r="O70" s="60" t="str">
        <f>IF(E70&lt;&gt;"",VLOOKUP(E70,$P148:$Q179,2,FALSE),"-")</f>
        <v>-</v>
      </c>
      <c r="P70" s="50" t="str">
        <f t="shared" si="23"/>
        <v/>
      </c>
      <c r="Q70" s="21"/>
      <c r="S70" s="68">
        <f t="shared" si="18"/>
        <v>0</v>
      </c>
      <c r="T70" s="68">
        <f t="shared" si="19"/>
        <v>0</v>
      </c>
    </row>
    <row r="71" spans="2:20" ht="14.25" customHeight="1">
      <c r="B71" s="289"/>
      <c r="C71" s="99"/>
      <c r="D71" s="19"/>
      <c r="E71" s="58"/>
      <c r="F71" s="18"/>
      <c r="G71" s="18"/>
      <c r="H71" s="18"/>
      <c r="I71" s="18"/>
      <c r="J71" s="58"/>
      <c r="K71" s="18" t="str">
        <f t="shared" si="25"/>
        <v/>
      </c>
      <c r="L71" s="18" t="str">
        <f t="shared" si="26"/>
        <v/>
      </c>
      <c r="M71" s="20" t="str">
        <f t="shared" si="24"/>
        <v/>
      </c>
      <c r="N71" s="21" t="str">
        <f t="shared" si="27"/>
        <v/>
      </c>
      <c r="O71" s="60" t="str">
        <f>IF(E71&lt;&gt;"",VLOOKUP(E71,$P148:$Q179,2,FALSE),"-")</f>
        <v>-</v>
      </c>
      <c r="P71" s="50" t="str">
        <f t="shared" si="23"/>
        <v/>
      </c>
      <c r="Q71" s="21"/>
      <c r="S71" s="68">
        <f t="shared" si="18"/>
        <v>0</v>
      </c>
      <c r="T71" s="68">
        <f t="shared" si="19"/>
        <v>0</v>
      </c>
    </row>
    <row r="72" spans="2:20" ht="14.25" customHeight="1">
      <c r="B72" s="289"/>
      <c r="C72" s="99"/>
      <c r="D72" s="19"/>
      <c r="E72" s="58"/>
      <c r="F72" s="18"/>
      <c r="G72" s="18"/>
      <c r="H72" s="18"/>
      <c r="I72" s="18"/>
      <c r="J72" s="58"/>
      <c r="K72" s="18" t="str">
        <f t="shared" si="25"/>
        <v/>
      </c>
      <c r="L72" s="18" t="str">
        <f t="shared" si="26"/>
        <v/>
      </c>
      <c r="M72" s="20" t="str">
        <f t="shared" si="24"/>
        <v/>
      </c>
      <c r="N72" s="21" t="str">
        <f t="shared" si="27"/>
        <v/>
      </c>
      <c r="O72" s="60" t="str">
        <f>IF(E72&lt;&gt;"",VLOOKUP(E72,$P148:$Q179,2,FALSE),"-")</f>
        <v>-</v>
      </c>
      <c r="P72" s="50" t="str">
        <f t="shared" si="23"/>
        <v/>
      </c>
      <c r="Q72" s="21"/>
      <c r="S72" s="68">
        <f t="shared" si="18"/>
        <v>0</v>
      </c>
      <c r="T72" s="68">
        <f t="shared" si="19"/>
        <v>0</v>
      </c>
    </row>
    <row r="73" spans="2:20" ht="14.25" customHeight="1">
      <c r="B73" s="289"/>
      <c r="C73" s="99"/>
      <c r="D73" s="19"/>
      <c r="E73" s="58"/>
      <c r="F73" s="18"/>
      <c r="G73" s="18"/>
      <c r="H73" s="18"/>
      <c r="I73" s="18"/>
      <c r="J73" s="58"/>
      <c r="K73" s="18" t="str">
        <f t="shared" si="25"/>
        <v/>
      </c>
      <c r="L73" s="18" t="str">
        <f t="shared" si="26"/>
        <v/>
      </c>
      <c r="M73" s="20" t="str">
        <f t="shared" si="24"/>
        <v/>
      </c>
      <c r="N73" s="21" t="str">
        <f t="shared" si="27"/>
        <v/>
      </c>
      <c r="O73" s="60" t="str">
        <f>IF(E73&lt;&gt;"",VLOOKUP(E73,$P148:$Q179,2,FALSE),"-")</f>
        <v>-</v>
      </c>
      <c r="P73" s="50" t="str">
        <f t="shared" si="23"/>
        <v/>
      </c>
      <c r="Q73" s="21"/>
      <c r="S73" s="68">
        <f t="shared" si="18"/>
        <v>0</v>
      </c>
      <c r="T73" s="68">
        <f t="shared" si="19"/>
        <v>0</v>
      </c>
    </row>
    <row r="74" spans="2:20" ht="14.25" customHeight="1">
      <c r="B74" s="289"/>
      <c r="C74" s="99"/>
      <c r="D74" s="19"/>
      <c r="E74" s="58"/>
      <c r="F74" s="18"/>
      <c r="G74" s="18"/>
      <c r="H74" s="18"/>
      <c r="I74" s="18"/>
      <c r="J74" s="58"/>
      <c r="K74" s="18" t="str">
        <f t="shared" si="25"/>
        <v/>
      </c>
      <c r="L74" s="18" t="str">
        <f t="shared" si="26"/>
        <v/>
      </c>
      <c r="M74" s="20" t="str">
        <f t="shared" si="24"/>
        <v/>
      </c>
      <c r="N74" s="21" t="str">
        <f t="shared" si="27"/>
        <v/>
      </c>
      <c r="O74" s="60" t="str">
        <f>IF(E74&lt;&gt;"",VLOOKUP(E74,$P148:$Q179,2,FALSE),"-")</f>
        <v>-</v>
      </c>
      <c r="P74" s="50" t="str">
        <f t="shared" si="23"/>
        <v/>
      </c>
      <c r="Q74" s="21"/>
      <c r="S74" s="68">
        <f t="shared" si="18"/>
        <v>0</v>
      </c>
      <c r="T74" s="68">
        <f t="shared" si="19"/>
        <v>0</v>
      </c>
    </row>
    <row r="75" spans="2:20" ht="14.25" customHeight="1">
      <c r="B75" s="289"/>
      <c r="C75" s="99"/>
      <c r="D75" s="19"/>
      <c r="E75" s="58"/>
      <c r="F75" s="18"/>
      <c r="G75" s="18"/>
      <c r="H75" s="18"/>
      <c r="I75" s="18"/>
      <c r="J75" s="58"/>
      <c r="K75" s="18" t="str">
        <f t="shared" si="25"/>
        <v/>
      </c>
      <c r="L75" s="18" t="str">
        <f t="shared" si="26"/>
        <v/>
      </c>
      <c r="M75" s="20" t="str">
        <f t="shared" si="24"/>
        <v/>
      </c>
      <c r="N75" s="21" t="str">
        <f t="shared" si="27"/>
        <v/>
      </c>
      <c r="O75" s="60" t="str">
        <f>IF(E75&lt;&gt;"",VLOOKUP(E75,$P148:$Q179,2,FALSE),"-")</f>
        <v>-</v>
      </c>
      <c r="P75" s="50" t="str">
        <f t="shared" si="23"/>
        <v/>
      </c>
      <c r="Q75" s="21"/>
      <c r="S75" s="68">
        <f t="shared" si="18"/>
        <v>0</v>
      </c>
      <c r="T75" s="68">
        <f t="shared" si="19"/>
        <v>0</v>
      </c>
    </row>
    <row r="76" spans="2:20" ht="14.25" customHeight="1">
      <c r="B76" s="289"/>
      <c r="C76" s="99"/>
      <c r="D76" s="19"/>
      <c r="E76" s="58"/>
      <c r="F76" s="18"/>
      <c r="G76" s="18"/>
      <c r="H76" s="18"/>
      <c r="I76" s="18"/>
      <c r="J76" s="58"/>
      <c r="K76" s="18" t="str">
        <f t="shared" si="25"/>
        <v/>
      </c>
      <c r="L76" s="18" t="str">
        <f t="shared" si="26"/>
        <v/>
      </c>
      <c r="M76" s="20" t="str">
        <f t="shared" si="24"/>
        <v/>
      </c>
      <c r="N76" s="21" t="str">
        <f t="shared" si="27"/>
        <v/>
      </c>
      <c r="O76" s="60" t="str">
        <f>IF(E76&lt;&gt;"",VLOOKUP(E76,$P148:$Q179,2,FALSE),"-")</f>
        <v>-</v>
      </c>
      <c r="P76" s="50" t="str">
        <f t="shared" si="23"/>
        <v/>
      </c>
      <c r="Q76" s="21"/>
      <c r="S76" s="68">
        <f t="shared" si="18"/>
        <v>0</v>
      </c>
      <c r="T76" s="68">
        <f t="shared" si="19"/>
        <v>0</v>
      </c>
    </row>
    <row r="77" spans="2:20" ht="14.25" customHeight="1">
      <c r="B77" s="289"/>
      <c r="C77" s="99"/>
      <c r="D77" s="19"/>
      <c r="E77" s="58"/>
      <c r="F77" s="18"/>
      <c r="G77" s="18"/>
      <c r="H77" s="18"/>
      <c r="I77" s="18"/>
      <c r="J77" s="58"/>
      <c r="K77" s="18" t="str">
        <f t="shared" si="25"/>
        <v/>
      </c>
      <c r="L77" s="18" t="str">
        <f t="shared" si="26"/>
        <v/>
      </c>
      <c r="M77" s="20" t="str">
        <f t="shared" si="24"/>
        <v/>
      </c>
      <c r="N77" s="21" t="str">
        <f t="shared" si="27"/>
        <v/>
      </c>
      <c r="O77" s="60" t="str">
        <f>IF(E77&lt;&gt;"",VLOOKUP(E77,$P148:$Q179,2,FALSE),"-")</f>
        <v>-</v>
      </c>
      <c r="P77" s="50" t="str">
        <f t="shared" si="23"/>
        <v/>
      </c>
      <c r="Q77" s="21"/>
      <c r="S77" s="68">
        <f t="shared" si="18"/>
        <v>0</v>
      </c>
      <c r="T77" s="68">
        <f t="shared" si="19"/>
        <v>0</v>
      </c>
    </row>
    <row r="78" spans="2:20" ht="14.25" customHeight="1">
      <c r="B78" s="289"/>
      <c r="C78" s="99"/>
      <c r="D78" s="19"/>
      <c r="E78" s="58"/>
      <c r="F78" s="18"/>
      <c r="G78" s="18"/>
      <c r="H78" s="18"/>
      <c r="I78" s="18"/>
      <c r="J78" s="58"/>
      <c r="K78" s="18" t="str">
        <f t="shared" si="25"/>
        <v/>
      </c>
      <c r="L78" s="18" t="str">
        <f t="shared" si="26"/>
        <v/>
      </c>
      <c r="M78" s="20" t="str">
        <f t="shared" si="24"/>
        <v/>
      </c>
      <c r="N78" s="21" t="str">
        <f t="shared" si="27"/>
        <v/>
      </c>
      <c r="O78" s="60" t="str">
        <f>IF(E78&lt;&gt;"",VLOOKUP(E78,$P148:$Q179,2,FALSE),"-")</f>
        <v>-</v>
      </c>
      <c r="P78" s="50" t="str">
        <f t="shared" si="23"/>
        <v/>
      </c>
      <c r="Q78" s="21"/>
      <c r="S78" s="68">
        <f t="shared" si="18"/>
        <v>0</v>
      </c>
      <c r="T78" s="68">
        <f t="shared" si="19"/>
        <v>0</v>
      </c>
    </row>
    <row r="79" spans="2:20" ht="14.25" customHeight="1">
      <c r="B79" s="289"/>
      <c r="C79" s="99"/>
      <c r="D79" s="19"/>
      <c r="E79" s="58"/>
      <c r="F79" s="18"/>
      <c r="G79" s="18"/>
      <c r="H79" s="18"/>
      <c r="I79" s="18"/>
      <c r="J79" s="58"/>
      <c r="K79" s="18" t="str">
        <f t="shared" si="25"/>
        <v/>
      </c>
      <c r="L79" s="18" t="str">
        <f t="shared" si="26"/>
        <v/>
      </c>
      <c r="M79" s="20" t="str">
        <f t="shared" si="24"/>
        <v/>
      </c>
      <c r="N79" s="21" t="str">
        <f t="shared" si="27"/>
        <v/>
      </c>
      <c r="O79" s="60" t="str">
        <f>IF(E79&lt;&gt;"",VLOOKUP(E79,$P148:$Q179,2,FALSE),"-")</f>
        <v>-</v>
      </c>
      <c r="P79" s="50" t="str">
        <f t="shared" si="23"/>
        <v/>
      </c>
      <c r="Q79" s="21"/>
      <c r="S79" s="68">
        <f t="shared" si="18"/>
        <v>0</v>
      </c>
      <c r="T79" s="68">
        <f t="shared" si="19"/>
        <v>0</v>
      </c>
    </row>
    <row r="80" spans="2:20" ht="14.25" customHeight="1">
      <c r="B80" s="289"/>
      <c r="C80" s="99"/>
      <c r="D80" s="19"/>
      <c r="E80" s="58"/>
      <c r="F80" s="18"/>
      <c r="G80" s="18"/>
      <c r="H80" s="18"/>
      <c r="I80" s="18"/>
      <c r="J80" s="58"/>
      <c r="K80" s="18" t="str">
        <f t="shared" si="25"/>
        <v/>
      </c>
      <c r="L80" s="18" t="str">
        <f t="shared" si="26"/>
        <v/>
      </c>
      <c r="M80" s="20" t="str">
        <f t="shared" si="24"/>
        <v/>
      </c>
      <c r="N80" s="21" t="str">
        <f t="shared" si="27"/>
        <v/>
      </c>
      <c r="O80" s="60" t="str">
        <f>IF(E80&lt;&gt;"",VLOOKUP(E80,$P148:$Q179,2,FALSE),"-")</f>
        <v>-</v>
      </c>
      <c r="P80" s="50" t="str">
        <f t="shared" si="23"/>
        <v/>
      </c>
      <c r="Q80" s="21"/>
      <c r="S80" s="68">
        <f t="shared" si="18"/>
        <v>0</v>
      </c>
      <c r="T80" s="68">
        <f t="shared" si="19"/>
        <v>0</v>
      </c>
    </row>
    <row r="81" spans="2:20" ht="14.25" customHeight="1">
      <c r="B81" s="289"/>
      <c r="C81" s="99"/>
      <c r="D81" s="19"/>
      <c r="E81" s="58"/>
      <c r="F81" s="18"/>
      <c r="G81" s="18"/>
      <c r="H81" s="18"/>
      <c r="I81" s="18"/>
      <c r="J81" s="58"/>
      <c r="K81" s="18" t="str">
        <f t="shared" si="25"/>
        <v/>
      </c>
      <c r="L81" s="18" t="str">
        <f t="shared" si="26"/>
        <v/>
      </c>
      <c r="M81" s="20" t="str">
        <f t="shared" si="24"/>
        <v/>
      </c>
      <c r="N81" s="21" t="str">
        <f t="shared" si="27"/>
        <v/>
      </c>
      <c r="O81" s="60" t="str">
        <f>IF(E81&lt;&gt;"",VLOOKUP(E81,$P148:$Q179,2,FALSE),"-")</f>
        <v>-</v>
      </c>
      <c r="P81" s="50" t="str">
        <f t="shared" si="23"/>
        <v/>
      </c>
      <c r="Q81" s="21"/>
      <c r="S81" s="68">
        <f t="shared" si="18"/>
        <v>0</v>
      </c>
      <c r="T81" s="68">
        <f t="shared" si="19"/>
        <v>0</v>
      </c>
    </row>
    <row r="82" spans="2:20" ht="14.25" customHeight="1">
      <c r="B82" s="289"/>
      <c r="C82" s="99"/>
      <c r="D82" s="19"/>
      <c r="E82" s="58"/>
      <c r="F82" s="18"/>
      <c r="G82" s="18"/>
      <c r="H82" s="18"/>
      <c r="I82" s="18"/>
      <c r="J82" s="58"/>
      <c r="K82" s="18" t="str">
        <f t="shared" si="25"/>
        <v/>
      </c>
      <c r="L82" s="18" t="str">
        <f t="shared" si="26"/>
        <v/>
      </c>
      <c r="M82" s="20" t="str">
        <f t="shared" si="24"/>
        <v/>
      </c>
      <c r="N82" s="21" t="str">
        <f t="shared" si="27"/>
        <v/>
      </c>
      <c r="O82" s="60" t="str">
        <f>IF(E82&lt;&gt;"",VLOOKUP(E82,$P148:$Q179,2,FALSE),"-")</f>
        <v>-</v>
      </c>
      <c r="P82" s="50" t="str">
        <f t="shared" si="23"/>
        <v/>
      </c>
      <c r="Q82" s="21"/>
      <c r="S82" s="68">
        <f t="shared" si="18"/>
        <v>0</v>
      </c>
      <c r="T82" s="68">
        <f t="shared" si="19"/>
        <v>0</v>
      </c>
    </row>
    <row r="83" spans="2:20" ht="14.25" customHeight="1">
      <c r="B83" s="289"/>
      <c r="C83" s="99"/>
      <c r="D83" s="19"/>
      <c r="E83" s="58"/>
      <c r="F83" s="18"/>
      <c r="G83" s="18"/>
      <c r="H83" s="18"/>
      <c r="I83" s="18"/>
      <c r="J83" s="58"/>
      <c r="K83" s="18" t="str">
        <f t="shared" si="25"/>
        <v/>
      </c>
      <c r="L83" s="18" t="str">
        <f t="shared" si="26"/>
        <v/>
      </c>
      <c r="M83" s="20" t="str">
        <f t="shared" si="24"/>
        <v/>
      </c>
      <c r="N83" s="21" t="str">
        <f t="shared" si="27"/>
        <v/>
      </c>
      <c r="O83" s="60" t="str">
        <f>IF(E83&lt;&gt;"",VLOOKUP(E83,$P148:$Q179,2,FALSE),"-")</f>
        <v>-</v>
      </c>
      <c r="P83" s="50" t="str">
        <f t="shared" si="23"/>
        <v/>
      </c>
      <c r="Q83" s="21"/>
      <c r="S83" s="68">
        <f t="shared" si="18"/>
        <v>0</v>
      </c>
      <c r="T83" s="68">
        <f t="shared" si="19"/>
        <v>0</v>
      </c>
    </row>
    <row r="84" spans="2:20" ht="14.25" customHeight="1">
      <c r="B84" s="289"/>
      <c r="C84" s="99"/>
      <c r="D84" s="19"/>
      <c r="E84" s="58"/>
      <c r="F84" s="18"/>
      <c r="G84" s="18"/>
      <c r="H84" s="18"/>
      <c r="I84" s="18"/>
      <c r="J84" s="58"/>
      <c r="K84" s="18" t="str">
        <f t="shared" si="25"/>
        <v/>
      </c>
      <c r="L84" s="18" t="str">
        <f t="shared" si="26"/>
        <v/>
      </c>
      <c r="M84" s="20" t="str">
        <f t="shared" si="24"/>
        <v/>
      </c>
      <c r="N84" s="21" t="str">
        <f t="shared" si="27"/>
        <v/>
      </c>
      <c r="O84" s="60" t="str">
        <f>IF(E84&lt;&gt;"",VLOOKUP(E84,$P148:$Q179,2,FALSE),"-")</f>
        <v>-</v>
      </c>
      <c r="P84" s="50" t="str">
        <f t="shared" si="23"/>
        <v/>
      </c>
      <c r="Q84" s="21"/>
      <c r="S84" s="68">
        <f t="shared" si="18"/>
        <v>0</v>
      </c>
      <c r="T84" s="68">
        <f t="shared" si="19"/>
        <v>0</v>
      </c>
    </row>
    <row r="85" spans="2:20" ht="14.25" customHeight="1">
      <c r="B85" s="289"/>
      <c r="C85" s="99"/>
      <c r="D85" s="19"/>
      <c r="E85" s="58"/>
      <c r="F85" s="18"/>
      <c r="G85" s="18"/>
      <c r="H85" s="18"/>
      <c r="I85" s="18"/>
      <c r="J85" s="58"/>
      <c r="K85" s="18" t="str">
        <f t="shared" si="25"/>
        <v/>
      </c>
      <c r="L85" s="18" t="str">
        <f t="shared" si="26"/>
        <v/>
      </c>
      <c r="M85" s="20" t="str">
        <f t="shared" si="24"/>
        <v/>
      </c>
      <c r="N85" s="21" t="str">
        <f t="shared" si="27"/>
        <v/>
      </c>
      <c r="O85" s="60" t="str">
        <f>IF(E85&lt;&gt;"",VLOOKUP(E85,$P148:$Q179,2,FALSE),"-")</f>
        <v>-</v>
      </c>
      <c r="P85" s="50" t="str">
        <f t="shared" si="23"/>
        <v/>
      </c>
      <c r="Q85" s="21"/>
      <c r="S85" s="68">
        <f t="shared" si="18"/>
        <v>0</v>
      </c>
      <c r="T85" s="68">
        <f t="shared" si="19"/>
        <v>0</v>
      </c>
    </row>
    <row r="86" spans="2:20" ht="14.25" customHeight="1">
      <c r="B86" s="289"/>
      <c r="C86" s="99"/>
      <c r="D86" s="19"/>
      <c r="E86" s="58"/>
      <c r="F86" s="18"/>
      <c r="G86" s="18"/>
      <c r="H86" s="18"/>
      <c r="I86" s="18"/>
      <c r="J86" s="58"/>
      <c r="K86" s="18" t="str">
        <f t="shared" si="25"/>
        <v/>
      </c>
      <c r="L86" s="18" t="str">
        <f t="shared" si="26"/>
        <v/>
      </c>
      <c r="M86" s="20" t="str">
        <f t="shared" si="24"/>
        <v/>
      </c>
      <c r="N86" s="21" t="str">
        <f t="shared" si="27"/>
        <v/>
      </c>
      <c r="O86" s="60" t="str">
        <f>IF(E86&lt;&gt;"",VLOOKUP(E86,$P148:$Q179,2,FALSE),"-")</f>
        <v>-</v>
      </c>
      <c r="P86" s="50" t="str">
        <f t="shared" si="23"/>
        <v/>
      </c>
      <c r="Q86" s="21"/>
      <c r="S86" s="68">
        <f t="shared" si="18"/>
        <v>0</v>
      </c>
      <c r="T86" s="68">
        <f t="shared" si="19"/>
        <v>0</v>
      </c>
    </row>
    <row r="87" spans="2:20" ht="14.25" customHeight="1">
      <c r="B87" s="289"/>
      <c r="C87" s="99"/>
      <c r="D87" s="19"/>
      <c r="E87" s="58"/>
      <c r="F87" s="18"/>
      <c r="G87" s="18"/>
      <c r="H87" s="18"/>
      <c r="I87" s="18"/>
      <c r="J87" s="58"/>
      <c r="K87" s="18" t="str">
        <f t="shared" si="25"/>
        <v/>
      </c>
      <c r="L87" s="18" t="str">
        <f t="shared" si="26"/>
        <v/>
      </c>
      <c r="M87" s="20" t="str">
        <f t="shared" si="24"/>
        <v/>
      </c>
      <c r="N87" s="21" t="str">
        <f t="shared" si="27"/>
        <v/>
      </c>
      <c r="O87" s="60" t="str">
        <f>IF(E87&lt;&gt;"",VLOOKUP(E87,$P148:$Q179,2,FALSE),"-")</f>
        <v>-</v>
      </c>
      <c r="P87" s="50" t="str">
        <f t="shared" si="23"/>
        <v/>
      </c>
      <c r="Q87" s="21"/>
      <c r="S87" s="68">
        <f t="shared" si="18"/>
        <v>0</v>
      </c>
      <c r="T87" s="68">
        <f t="shared" si="19"/>
        <v>0</v>
      </c>
    </row>
    <row r="88" spans="2:20" ht="14.25" customHeight="1">
      <c r="B88" s="289"/>
      <c r="C88" s="99"/>
      <c r="D88" s="19"/>
      <c r="E88" s="58"/>
      <c r="F88" s="18"/>
      <c r="G88" s="18"/>
      <c r="H88" s="18"/>
      <c r="I88" s="18"/>
      <c r="J88" s="58"/>
      <c r="K88" s="18" t="str">
        <f t="shared" si="25"/>
        <v/>
      </c>
      <c r="L88" s="18" t="str">
        <f t="shared" si="26"/>
        <v/>
      </c>
      <c r="M88" s="20" t="str">
        <f t="shared" si="24"/>
        <v/>
      </c>
      <c r="N88" s="21" t="str">
        <f t="shared" si="27"/>
        <v/>
      </c>
      <c r="O88" s="60" t="str">
        <f>IF(E88&lt;&gt;"",VLOOKUP(E88,$P148:$Q179,2,FALSE),"-")</f>
        <v>-</v>
      </c>
      <c r="P88" s="50" t="str">
        <f t="shared" si="23"/>
        <v/>
      </c>
      <c r="Q88" s="21"/>
      <c r="S88" s="68">
        <f t="shared" si="18"/>
        <v>0</v>
      </c>
      <c r="T88" s="68">
        <f t="shared" si="19"/>
        <v>0</v>
      </c>
    </row>
    <row r="89" spans="2:20" ht="14.25" customHeight="1">
      <c r="B89" s="289"/>
      <c r="C89" s="99"/>
      <c r="D89" s="19"/>
      <c r="E89" s="58"/>
      <c r="F89" s="18"/>
      <c r="G89" s="18"/>
      <c r="H89" s="18"/>
      <c r="I89" s="18"/>
      <c r="J89" s="58"/>
      <c r="K89" s="18" t="str">
        <f t="shared" si="25"/>
        <v/>
      </c>
      <c r="L89" s="18" t="str">
        <f t="shared" si="26"/>
        <v/>
      </c>
      <c r="M89" s="20" t="str">
        <f t="shared" si="24"/>
        <v/>
      </c>
      <c r="N89" s="21" t="str">
        <f t="shared" si="27"/>
        <v/>
      </c>
      <c r="O89" s="60" t="str">
        <f>IF(E89&lt;&gt;"",VLOOKUP(E89,$P148:$Q179,2,FALSE),"-")</f>
        <v>-</v>
      </c>
      <c r="P89" s="50" t="str">
        <f t="shared" si="23"/>
        <v/>
      </c>
      <c r="Q89" s="21"/>
      <c r="S89" s="68">
        <f t="shared" si="18"/>
        <v>0</v>
      </c>
      <c r="T89" s="68">
        <f t="shared" si="19"/>
        <v>0</v>
      </c>
    </row>
    <row r="90" spans="2:20" ht="14.25" customHeight="1">
      <c r="B90" s="289"/>
      <c r="C90" s="99"/>
      <c r="D90" s="19"/>
      <c r="E90" s="58"/>
      <c r="F90" s="18"/>
      <c r="G90" s="18"/>
      <c r="H90" s="18"/>
      <c r="I90" s="18"/>
      <c r="J90" s="58"/>
      <c r="K90" s="18" t="str">
        <f t="shared" si="25"/>
        <v/>
      </c>
      <c r="L90" s="18" t="str">
        <f t="shared" si="26"/>
        <v/>
      </c>
      <c r="M90" s="20" t="str">
        <f t="shared" si="24"/>
        <v/>
      </c>
      <c r="N90" s="21" t="str">
        <f t="shared" si="27"/>
        <v/>
      </c>
      <c r="O90" s="60" t="str">
        <f>IF(E90&lt;&gt;"",VLOOKUP(E90,$P148:$Q179,2,FALSE),"-")</f>
        <v>-</v>
      </c>
      <c r="P90" s="50" t="str">
        <f t="shared" si="23"/>
        <v/>
      </c>
      <c r="Q90" s="21"/>
      <c r="S90" s="68">
        <f t="shared" si="18"/>
        <v>0</v>
      </c>
      <c r="T90" s="68">
        <f t="shared" si="19"/>
        <v>0</v>
      </c>
    </row>
    <row r="91" spans="2:20" ht="14.25" customHeight="1">
      <c r="B91" s="289"/>
      <c r="C91" s="99"/>
      <c r="D91" s="19"/>
      <c r="E91" s="58"/>
      <c r="F91" s="18"/>
      <c r="G91" s="18"/>
      <c r="H91" s="18"/>
      <c r="I91" s="18"/>
      <c r="J91" s="58"/>
      <c r="K91" s="18" t="str">
        <f t="shared" si="25"/>
        <v/>
      </c>
      <c r="L91" s="18" t="str">
        <f t="shared" si="26"/>
        <v/>
      </c>
      <c r="M91" s="20" t="str">
        <f t="shared" si="24"/>
        <v/>
      </c>
      <c r="N91" s="21" t="str">
        <f t="shared" si="27"/>
        <v/>
      </c>
      <c r="O91" s="60" t="str">
        <f>IF(E91&lt;&gt;"",VLOOKUP(E91,$P148:$Q179,2,FALSE),"-")</f>
        <v>-</v>
      </c>
      <c r="P91" s="50" t="str">
        <f t="shared" si="23"/>
        <v/>
      </c>
      <c r="Q91" s="21"/>
      <c r="S91" s="68">
        <f t="shared" si="18"/>
        <v>0</v>
      </c>
      <c r="T91" s="68">
        <f t="shared" si="19"/>
        <v>0</v>
      </c>
    </row>
    <row r="92" spans="2:20" ht="14.25" customHeight="1">
      <c r="B92" s="289"/>
      <c r="C92" s="99"/>
      <c r="D92" s="19"/>
      <c r="E92" s="58"/>
      <c r="F92" s="18"/>
      <c r="G92" s="18"/>
      <c r="H92" s="18"/>
      <c r="I92" s="18"/>
      <c r="J92" s="58"/>
      <c r="K92" s="18" t="str">
        <f t="shared" si="25"/>
        <v/>
      </c>
      <c r="L92" s="18" t="str">
        <f t="shared" si="26"/>
        <v/>
      </c>
      <c r="M92" s="20" t="str">
        <f t="shared" si="24"/>
        <v/>
      </c>
      <c r="N92" s="21" t="str">
        <f t="shared" si="27"/>
        <v/>
      </c>
      <c r="O92" s="60" t="str">
        <f>IF(E92&lt;&gt;"",VLOOKUP(E92,$P148:$Q179,2,FALSE),"-")</f>
        <v>-</v>
      </c>
      <c r="P92" s="50" t="str">
        <f t="shared" si="23"/>
        <v/>
      </c>
      <c r="Q92" s="21"/>
      <c r="S92" s="68">
        <f t="shared" si="18"/>
        <v>0</v>
      </c>
      <c r="T92" s="68">
        <f t="shared" si="19"/>
        <v>0</v>
      </c>
    </row>
    <row r="93" spans="2:20" ht="14.25" customHeight="1">
      <c r="B93" s="289"/>
      <c r="C93" s="99"/>
      <c r="D93" s="19"/>
      <c r="E93" s="58"/>
      <c r="F93" s="18"/>
      <c r="G93" s="18"/>
      <c r="H93" s="18"/>
      <c r="I93" s="18"/>
      <c r="J93" s="58"/>
      <c r="K93" s="18" t="str">
        <f t="shared" si="25"/>
        <v/>
      </c>
      <c r="L93" s="18" t="str">
        <f t="shared" si="26"/>
        <v/>
      </c>
      <c r="M93" s="20" t="str">
        <f t="shared" si="24"/>
        <v/>
      </c>
      <c r="N93" s="21" t="str">
        <f t="shared" si="27"/>
        <v/>
      </c>
      <c r="O93" s="60" t="str">
        <f>IF(E93&lt;&gt;"",VLOOKUP(E93,$P148:$Q179,2,FALSE),"-")</f>
        <v>-</v>
      </c>
      <c r="P93" s="50" t="str">
        <f t="shared" si="23"/>
        <v/>
      </c>
      <c r="Q93" s="21"/>
      <c r="S93" s="68">
        <f t="shared" si="18"/>
        <v>0</v>
      </c>
      <c r="T93" s="68">
        <f t="shared" si="19"/>
        <v>0</v>
      </c>
    </row>
    <row r="94" spans="2:20" ht="14.25" customHeight="1">
      <c r="B94" s="289"/>
      <c r="C94" s="99"/>
      <c r="D94" s="19"/>
      <c r="E94" s="58"/>
      <c r="F94" s="18"/>
      <c r="G94" s="18"/>
      <c r="H94" s="18"/>
      <c r="I94" s="18"/>
      <c r="J94" s="58"/>
      <c r="K94" s="18" t="str">
        <f t="shared" si="25"/>
        <v/>
      </c>
      <c r="L94" s="18" t="str">
        <f t="shared" si="26"/>
        <v/>
      </c>
      <c r="M94" s="20" t="str">
        <f t="shared" si="24"/>
        <v/>
      </c>
      <c r="N94" s="21" t="str">
        <f t="shared" si="27"/>
        <v/>
      </c>
      <c r="O94" s="60" t="str">
        <f>IF(E94&lt;&gt;"",VLOOKUP(E94,$P148:$Q179,2,FALSE),"-")</f>
        <v>-</v>
      </c>
      <c r="P94" s="50" t="str">
        <f t="shared" si="23"/>
        <v/>
      </c>
      <c r="Q94" s="21"/>
      <c r="S94" s="68">
        <f t="shared" si="18"/>
        <v>0</v>
      </c>
      <c r="T94" s="68">
        <f t="shared" si="19"/>
        <v>0</v>
      </c>
    </row>
    <row r="95" spans="2:20" ht="14.25" customHeight="1">
      <c r="B95" s="289"/>
      <c r="C95" s="99"/>
      <c r="D95" s="19"/>
      <c r="E95" s="58"/>
      <c r="F95" s="18"/>
      <c r="G95" s="18"/>
      <c r="H95" s="18"/>
      <c r="I95" s="18"/>
      <c r="J95" s="58"/>
      <c r="K95" s="18" t="str">
        <f t="shared" si="25"/>
        <v/>
      </c>
      <c r="L95" s="18" t="str">
        <f t="shared" si="26"/>
        <v/>
      </c>
      <c r="M95" s="20" t="str">
        <f t="shared" si="24"/>
        <v/>
      </c>
      <c r="N95" s="21" t="str">
        <f t="shared" si="27"/>
        <v/>
      </c>
      <c r="O95" s="60" t="str">
        <f>IF(E95&lt;&gt;"",VLOOKUP(E95,$P148:$Q179,2,FALSE),"-")</f>
        <v>-</v>
      </c>
      <c r="P95" s="50" t="str">
        <f t="shared" si="23"/>
        <v/>
      </c>
      <c r="Q95" s="21"/>
      <c r="S95" s="68">
        <f t="shared" si="18"/>
        <v>0</v>
      </c>
      <c r="T95" s="68">
        <f t="shared" si="19"/>
        <v>0</v>
      </c>
    </row>
    <row r="96" spans="2:20" ht="14.25" customHeight="1">
      <c r="B96" s="289"/>
      <c r="C96" s="99"/>
      <c r="D96" s="19"/>
      <c r="E96" s="58"/>
      <c r="F96" s="18"/>
      <c r="G96" s="18"/>
      <c r="H96" s="18"/>
      <c r="I96" s="18"/>
      <c r="J96" s="58"/>
      <c r="K96" s="18" t="str">
        <f t="shared" si="25"/>
        <v/>
      </c>
      <c r="L96" s="18" t="str">
        <f t="shared" si="26"/>
        <v/>
      </c>
      <c r="M96" s="20" t="str">
        <f t="shared" si="24"/>
        <v/>
      </c>
      <c r="N96" s="21" t="str">
        <f t="shared" si="27"/>
        <v/>
      </c>
      <c r="O96" s="60" t="str">
        <f>IF(E96&lt;&gt;"",VLOOKUP(E96,$P148:$Q179,2,FALSE),"-")</f>
        <v>-</v>
      </c>
      <c r="P96" s="50" t="str">
        <f t="shared" si="23"/>
        <v/>
      </c>
      <c r="Q96" s="21"/>
      <c r="S96" s="68">
        <f t="shared" si="18"/>
        <v>0</v>
      </c>
      <c r="T96" s="68">
        <f t="shared" si="19"/>
        <v>0</v>
      </c>
    </row>
    <row r="97" spans="2:20" ht="14.25" customHeight="1">
      <c r="B97" s="289"/>
      <c r="C97" s="99"/>
      <c r="D97" s="19"/>
      <c r="E97" s="58"/>
      <c r="F97" s="18"/>
      <c r="G97" s="18"/>
      <c r="H97" s="18"/>
      <c r="I97" s="18"/>
      <c r="J97" s="58"/>
      <c r="K97" s="18" t="str">
        <f t="shared" si="25"/>
        <v/>
      </c>
      <c r="L97" s="18" t="str">
        <f t="shared" si="26"/>
        <v/>
      </c>
      <c r="M97" s="20" t="str">
        <f t="shared" si="24"/>
        <v/>
      </c>
      <c r="N97" s="21" t="str">
        <f t="shared" si="27"/>
        <v/>
      </c>
      <c r="O97" s="60" t="str">
        <f>IF(E97&lt;&gt;"",VLOOKUP(E97,$P148:$Q179,2,FALSE),"-")</f>
        <v>-</v>
      </c>
      <c r="P97" s="50" t="str">
        <f t="shared" si="23"/>
        <v/>
      </c>
      <c r="Q97" s="21"/>
      <c r="S97" s="68">
        <f t="shared" si="18"/>
        <v>0</v>
      </c>
      <c r="T97" s="68">
        <f t="shared" si="19"/>
        <v>0</v>
      </c>
    </row>
    <row r="98" spans="2:20" ht="14.25" customHeight="1">
      <c r="B98" s="289"/>
      <c r="C98" s="99"/>
      <c r="D98" s="19"/>
      <c r="E98" s="58"/>
      <c r="F98" s="18"/>
      <c r="G98" s="18"/>
      <c r="H98" s="18"/>
      <c r="I98" s="18"/>
      <c r="J98" s="58"/>
      <c r="K98" s="18" t="str">
        <f t="shared" si="25"/>
        <v/>
      </c>
      <c r="L98" s="18" t="str">
        <f t="shared" si="26"/>
        <v/>
      </c>
      <c r="M98" s="20" t="str">
        <f t="shared" si="24"/>
        <v/>
      </c>
      <c r="N98" s="21" t="str">
        <f t="shared" si="27"/>
        <v/>
      </c>
      <c r="O98" s="60" t="str">
        <f>IF(E98&lt;&gt;"",VLOOKUP(E98,$P148:$Q179,2,FALSE),"-")</f>
        <v>-</v>
      </c>
      <c r="P98" s="50" t="str">
        <f t="shared" si="23"/>
        <v/>
      </c>
      <c r="Q98" s="21"/>
      <c r="S98" s="68">
        <f t="shared" si="18"/>
        <v>0</v>
      </c>
      <c r="T98" s="68">
        <f t="shared" si="19"/>
        <v>0</v>
      </c>
    </row>
    <row r="99" spans="2:20" ht="14.25" customHeight="1">
      <c r="B99" s="289"/>
      <c r="C99" s="99"/>
      <c r="D99" s="19"/>
      <c r="E99" s="58"/>
      <c r="F99" s="18"/>
      <c r="G99" s="18"/>
      <c r="H99" s="18"/>
      <c r="I99" s="18"/>
      <c r="J99" s="58"/>
      <c r="K99" s="18" t="str">
        <f t="shared" si="25"/>
        <v/>
      </c>
      <c r="L99" s="18" t="str">
        <f t="shared" si="26"/>
        <v/>
      </c>
      <c r="M99" s="20" t="str">
        <f t="shared" si="24"/>
        <v/>
      </c>
      <c r="N99" s="21" t="str">
        <f t="shared" si="27"/>
        <v/>
      </c>
      <c r="O99" s="60" t="str">
        <f>IF(E99&lt;&gt;"",VLOOKUP(E99,$P148:$Q179,2,FALSE),"-")</f>
        <v>-</v>
      </c>
      <c r="P99" s="50" t="str">
        <f t="shared" si="23"/>
        <v/>
      </c>
      <c r="Q99" s="21"/>
      <c r="S99" s="68">
        <f t="shared" si="18"/>
        <v>0</v>
      </c>
      <c r="T99" s="68">
        <f t="shared" si="19"/>
        <v>0</v>
      </c>
    </row>
    <row r="100" spans="2:20" ht="14.25" customHeight="1">
      <c r="B100" s="289"/>
      <c r="C100" s="99"/>
      <c r="D100" s="19"/>
      <c r="E100" s="58"/>
      <c r="F100" s="18"/>
      <c r="G100" s="18"/>
      <c r="H100" s="18"/>
      <c r="I100" s="18"/>
      <c r="J100" s="58"/>
      <c r="K100" s="18" t="str">
        <f t="shared" ref="K100:K131" si="28">CONCATENATE(D100,L100)</f>
        <v/>
      </c>
      <c r="L100" s="18" t="str">
        <f t="shared" ref="L100:L131" si="29">IF(OR(ISBLANK(F100),ISBLANK(H100)),IF(OR(D100="ALI",D100="AIE"),"L",IF(ISBLANK(D100),"","A")),IF(D100="EE",IF(H100&gt;=3,IF(F100&gt;=5,"H","A"),IF(H100&gt;=2,IF(F100&gt;=16,"H",IF(F100&lt;=4,"L","A")),IF(F100&lt;=15,"L","A"))),IF(OR(D100="SE",D100="CE"),IF(H100&gt;=4,IF(F100&gt;=6,"H","A"),IF(H100&gt;=2,IF(F100&gt;=20,"H",IF(F100&lt;=5,"L","A")),IF(F100&lt;=19,"L","A"))),IF(OR(D100="ALI",D100="AIE"),IF(H100&gt;=6,IF(F100&gt;=20,"H","A"),IF(H100&gt;=2,IF(F100&gt;=51,"H",IF(F100&lt;=19,"L","A")),IF(F100&lt;=50,"L","A")))))))</f>
        <v/>
      </c>
      <c r="M100" s="20" t="str">
        <f t="shared" si="24"/>
        <v/>
      </c>
      <c r="N100" s="21" t="str">
        <f t="shared" ref="N100:N131" si="30">IF(ISBLANK(D100),"",IF(D100="ALI",IF(L100="L",7,IF(L100="A",10,15)),IF(D100="AIE",IF(L100="L",5,IF(L100="A",7,10)),IF(D100="SE",IF(L100="L",4,IF(L100="A",5,7)),IF(OR(D100="EE",D100="CE"),IF(L100="L",3,IF(L100="A",4,6)))))))</f>
        <v/>
      </c>
      <c r="O100" s="60" t="str">
        <f>IF(E100&lt;&gt;"",VLOOKUP(E100,$P148:$Q179,2,FALSE),"-")</f>
        <v>-</v>
      </c>
      <c r="P100" s="50" t="str">
        <f t="shared" si="23"/>
        <v/>
      </c>
      <c r="Q100" s="21"/>
      <c r="S100" s="68">
        <f t="shared" si="18"/>
        <v>0</v>
      </c>
      <c r="T100" s="68">
        <f t="shared" si="19"/>
        <v>0</v>
      </c>
    </row>
    <row r="101" spans="2:20" ht="14.25" customHeight="1">
      <c r="B101" s="289"/>
      <c r="C101" s="99"/>
      <c r="D101" s="19"/>
      <c r="E101" s="58"/>
      <c r="F101" s="18"/>
      <c r="G101" s="18"/>
      <c r="H101" s="18"/>
      <c r="I101" s="18"/>
      <c r="J101" s="58"/>
      <c r="K101" s="18" t="str">
        <f t="shared" si="28"/>
        <v/>
      </c>
      <c r="L101" s="18" t="str">
        <f t="shared" si="29"/>
        <v/>
      </c>
      <c r="M101" s="20" t="str">
        <f t="shared" si="24"/>
        <v/>
      </c>
      <c r="N101" s="21" t="str">
        <f t="shared" si="30"/>
        <v/>
      </c>
      <c r="O101" s="60" t="str">
        <f>IF(E101&lt;&gt;"",VLOOKUP(E101,$P148:$Q179,2,FALSE),"-")</f>
        <v>-</v>
      </c>
      <c r="P101" s="50" t="str">
        <f t="shared" si="23"/>
        <v/>
      </c>
      <c r="Q101" s="21"/>
      <c r="S101" s="68">
        <f t="shared" ref="S101:S146" si="31">IF(OR(M101="Baixa",E101="Manutenção Interface",E101="Paginas Estáticas"),1,0)</f>
        <v>0</v>
      </c>
      <c r="T101" s="68">
        <f t="shared" ref="T101:T146" si="32">IF(OR(M101="Média",M101="Alta"),1,0)</f>
        <v>0</v>
      </c>
    </row>
    <row r="102" spans="2:20" ht="14.25" customHeight="1">
      <c r="B102" s="289"/>
      <c r="C102" s="99"/>
      <c r="D102" s="19"/>
      <c r="E102" s="58"/>
      <c r="F102" s="18"/>
      <c r="G102" s="18"/>
      <c r="H102" s="18"/>
      <c r="I102" s="18"/>
      <c r="J102" s="58"/>
      <c r="K102" s="18" t="str">
        <f t="shared" si="28"/>
        <v/>
      </c>
      <c r="L102" s="18" t="str">
        <f t="shared" si="29"/>
        <v/>
      </c>
      <c r="M102" s="20" t="str">
        <f t="shared" si="24"/>
        <v/>
      </c>
      <c r="N102" s="21" t="str">
        <f t="shared" si="30"/>
        <v/>
      </c>
      <c r="O102" s="60" t="str">
        <f>IF(E102&lt;&gt;"",VLOOKUP(E102,$P148:$Q179,2,FALSE),"-")</f>
        <v>-</v>
      </c>
      <c r="P102" s="50" t="str">
        <f t="shared" ref="P102:P146" si="33">IF(OR(E102="Manutenção Interface",E102="Paginas Estáticas"),J102*O102,
IF(OR(D102="",E102=""),"",
N102*O102))</f>
        <v/>
      </c>
      <c r="Q102" s="21"/>
      <c r="S102" s="68">
        <f t="shared" si="31"/>
        <v>0</v>
      </c>
      <c r="T102" s="68">
        <f t="shared" si="32"/>
        <v>0</v>
      </c>
    </row>
    <row r="103" spans="2:20" ht="14.25" customHeight="1">
      <c r="B103" s="289"/>
      <c r="C103" s="99"/>
      <c r="D103" s="19"/>
      <c r="E103" s="58"/>
      <c r="F103" s="18"/>
      <c r="G103" s="18"/>
      <c r="H103" s="18"/>
      <c r="I103" s="18"/>
      <c r="J103" s="58"/>
      <c r="K103" s="18" t="str">
        <f t="shared" si="28"/>
        <v/>
      </c>
      <c r="L103" s="18" t="str">
        <f t="shared" si="29"/>
        <v/>
      </c>
      <c r="M103" s="20" t="str">
        <f t="shared" si="24"/>
        <v/>
      </c>
      <c r="N103" s="21" t="str">
        <f t="shared" si="30"/>
        <v/>
      </c>
      <c r="O103" s="60" t="str">
        <f>IF(E103&lt;&gt;"",VLOOKUP(E103,$P148:$Q179,2,FALSE),"-")</f>
        <v>-</v>
      </c>
      <c r="P103" s="50" t="str">
        <f t="shared" si="33"/>
        <v/>
      </c>
      <c r="Q103" s="21"/>
      <c r="S103" s="68">
        <f t="shared" si="31"/>
        <v>0</v>
      </c>
      <c r="T103" s="68">
        <f t="shared" si="32"/>
        <v>0</v>
      </c>
    </row>
    <row r="104" spans="2:20" ht="14.25" customHeight="1">
      <c r="B104" s="289"/>
      <c r="C104" s="99"/>
      <c r="D104" s="19"/>
      <c r="E104" s="58"/>
      <c r="F104" s="18"/>
      <c r="G104" s="18"/>
      <c r="H104" s="18"/>
      <c r="I104" s="18"/>
      <c r="J104" s="58"/>
      <c r="K104" s="18" t="str">
        <f t="shared" si="28"/>
        <v/>
      </c>
      <c r="L104" s="18" t="str">
        <f t="shared" si="29"/>
        <v/>
      </c>
      <c r="M104" s="20" t="str">
        <f t="shared" si="24"/>
        <v/>
      </c>
      <c r="N104" s="21" t="str">
        <f t="shared" si="30"/>
        <v/>
      </c>
      <c r="O104" s="60" t="str">
        <f>IF(E104&lt;&gt;"",VLOOKUP(E104,$P148:$Q179,2,FALSE),"-")</f>
        <v>-</v>
      </c>
      <c r="P104" s="50" t="str">
        <f t="shared" si="33"/>
        <v/>
      </c>
      <c r="Q104" s="21"/>
      <c r="S104" s="68">
        <f t="shared" si="31"/>
        <v>0</v>
      </c>
      <c r="T104" s="68">
        <f t="shared" si="32"/>
        <v>0</v>
      </c>
    </row>
    <row r="105" spans="2:20" ht="14.25" customHeight="1">
      <c r="B105" s="289"/>
      <c r="C105" s="99"/>
      <c r="D105" s="19"/>
      <c r="E105" s="58"/>
      <c r="F105" s="18"/>
      <c r="G105" s="18"/>
      <c r="H105" s="18"/>
      <c r="I105" s="18"/>
      <c r="J105" s="58"/>
      <c r="K105" s="18" t="str">
        <f t="shared" si="28"/>
        <v/>
      </c>
      <c r="L105" s="18" t="str">
        <f t="shared" si="29"/>
        <v/>
      </c>
      <c r="M105" s="20" t="str">
        <f t="shared" si="24"/>
        <v/>
      </c>
      <c r="N105" s="21" t="str">
        <f t="shared" si="30"/>
        <v/>
      </c>
      <c r="O105" s="60" t="str">
        <f>IF(E105&lt;&gt;"",VLOOKUP(E105,$P148:$Q179,2,FALSE),"-")</f>
        <v>-</v>
      </c>
      <c r="P105" s="50" t="str">
        <f t="shared" si="33"/>
        <v/>
      </c>
      <c r="Q105" s="21"/>
      <c r="S105" s="68">
        <f t="shared" si="31"/>
        <v>0</v>
      </c>
      <c r="T105" s="68">
        <f t="shared" si="32"/>
        <v>0</v>
      </c>
    </row>
    <row r="106" spans="2:20" ht="14.25" customHeight="1">
      <c r="B106" s="289"/>
      <c r="C106" s="99"/>
      <c r="D106" s="19"/>
      <c r="E106" s="58"/>
      <c r="F106" s="18"/>
      <c r="G106" s="18"/>
      <c r="H106" s="18"/>
      <c r="I106" s="18"/>
      <c r="J106" s="58"/>
      <c r="K106" s="18" t="str">
        <f t="shared" si="28"/>
        <v/>
      </c>
      <c r="L106" s="18" t="str">
        <f t="shared" si="29"/>
        <v/>
      </c>
      <c r="M106" s="20" t="str">
        <f t="shared" si="24"/>
        <v/>
      </c>
      <c r="N106" s="21" t="str">
        <f t="shared" si="30"/>
        <v/>
      </c>
      <c r="O106" s="60" t="str">
        <f>IF(E106&lt;&gt;"",VLOOKUP(E106,$P148:$Q179,2,FALSE),"-")</f>
        <v>-</v>
      </c>
      <c r="P106" s="50" t="str">
        <f t="shared" si="33"/>
        <v/>
      </c>
      <c r="Q106" s="21"/>
      <c r="S106" s="68">
        <f t="shared" si="31"/>
        <v>0</v>
      </c>
      <c r="T106" s="68">
        <f t="shared" si="32"/>
        <v>0</v>
      </c>
    </row>
    <row r="107" spans="2:20" ht="14.25" customHeight="1">
      <c r="B107" s="289"/>
      <c r="C107" s="99"/>
      <c r="D107" s="19"/>
      <c r="E107" s="58"/>
      <c r="F107" s="18"/>
      <c r="G107" s="18"/>
      <c r="H107" s="18"/>
      <c r="I107" s="18"/>
      <c r="J107" s="58"/>
      <c r="K107" s="18" t="str">
        <f t="shared" si="28"/>
        <v/>
      </c>
      <c r="L107" s="18" t="str">
        <f t="shared" si="29"/>
        <v/>
      </c>
      <c r="M107" s="20" t="str">
        <f t="shared" si="24"/>
        <v/>
      </c>
      <c r="N107" s="21" t="str">
        <f t="shared" si="30"/>
        <v/>
      </c>
      <c r="O107" s="60" t="str">
        <f>IF(E107&lt;&gt;"",VLOOKUP(E107,$P148:$Q179,2,FALSE),"-")</f>
        <v>-</v>
      </c>
      <c r="P107" s="50" t="str">
        <f t="shared" si="33"/>
        <v/>
      </c>
      <c r="Q107" s="21"/>
      <c r="S107" s="68">
        <f t="shared" si="31"/>
        <v>0</v>
      </c>
      <c r="T107" s="68">
        <f t="shared" si="32"/>
        <v>0</v>
      </c>
    </row>
    <row r="108" spans="2:20" ht="14.25" customHeight="1">
      <c r="B108" s="289"/>
      <c r="C108" s="99"/>
      <c r="D108" s="19"/>
      <c r="E108" s="58"/>
      <c r="F108" s="18"/>
      <c r="G108" s="18"/>
      <c r="H108" s="18"/>
      <c r="I108" s="18"/>
      <c r="J108" s="58"/>
      <c r="K108" s="18" t="str">
        <f t="shared" si="28"/>
        <v/>
      </c>
      <c r="L108" s="18" t="str">
        <f t="shared" si="29"/>
        <v/>
      </c>
      <c r="M108" s="20" t="str">
        <f t="shared" si="24"/>
        <v/>
      </c>
      <c r="N108" s="21" t="str">
        <f t="shared" si="30"/>
        <v/>
      </c>
      <c r="O108" s="60" t="str">
        <f>IF(E108&lt;&gt;"",VLOOKUP(E108,$P148:$Q179,2,FALSE),"-")</f>
        <v>-</v>
      </c>
      <c r="P108" s="50" t="str">
        <f t="shared" si="33"/>
        <v/>
      </c>
      <c r="Q108" s="21"/>
      <c r="S108" s="68">
        <f t="shared" si="31"/>
        <v>0</v>
      </c>
      <c r="T108" s="68">
        <f t="shared" si="32"/>
        <v>0</v>
      </c>
    </row>
    <row r="109" spans="2:20" ht="14.25" customHeight="1">
      <c r="B109" s="289"/>
      <c r="C109" s="99"/>
      <c r="D109" s="19"/>
      <c r="E109" s="58"/>
      <c r="F109" s="18"/>
      <c r="G109" s="18"/>
      <c r="H109" s="18"/>
      <c r="I109" s="18"/>
      <c r="J109" s="58"/>
      <c r="K109" s="18" t="str">
        <f t="shared" si="28"/>
        <v/>
      </c>
      <c r="L109" s="18" t="str">
        <f t="shared" si="29"/>
        <v/>
      </c>
      <c r="M109" s="20" t="str">
        <f t="shared" si="24"/>
        <v/>
      </c>
      <c r="N109" s="21" t="str">
        <f t="shared" si="30"/>
        <v/>
      </c>
      <c r="O109" s="60" t="str">
        <f>IF(E109&lt;&gt;"",VLOOKUP(E109,$P148:$Q179,2,FALSE),"-")</f>
        <v>-</v>
      </c>
      <c r="P109" s="50" t="str">
        <f t="shared" si="33"/>
        <v/>
      </c>
      <c r="Q109" s="21"/>
      <c r="S109" s="68">
        <f t="shared" si="31"/>
        <v>0</v>
      </c>
      <c r="T109" s="68">
        <f t="shared" si="32"/>
        <v>0</v>
      </c>
    </row>
    <row r="110" spans="2:20" ht="14.25" customHeight="1">
      <c r="B110" s="289"/>
      <c r="C110" s="99"/>
      <c r="D110" s="19"/>
      <c r="E110" s="58"/>
      <c r="F110" s="18"/>
      <c r="G110" s="18"/>
      <c r="H110" s="18"/>
      <c r="I110" s="18"/>
      <c r="J110" s="58"/>
      <c r="K110" s="18" t="str">
        <f t="shared" si="28"/>
        <v/>
      </c>
      <c r="L110" s="18" t="str">
        <f t="shared" si="29"/>
        <v/>
      </c>
      <c r="M110" s="20" t="str">
        <f t="shared" si="24"/>
        <v/>
      </c>
      <c r="N110" s="21" t="str">
        <f t="shared" si="30"/>
        <v/>
      </c>
      <c r="O110" s="60" t="str">
        <f>IF(E110&lt;&gt;"",VLOOKUP(E110,$P148:$Q179,2,FALSE),"-")</f>
        <v>-</v>
      </c>
      <c r="P110" s="50" t="str">
        <f t="shared" si="33"/>
        <v/>
      </c>
      <c r="Q110" s="21"/>
      <c r="S110" s="68">
        <f t="shared" si="31"/>
        <v>0</v>
      </c>
      <c r="T110" s="68">
        <f t="shared" si="32"/>
        <v>0</v>
      </c>
    </row>
    <row r="111" spans="2:20" ht="14.25" customHeight="1">
      <c r="B111" s="289"/>
      <c r="C111" s="99"/>
      <c r="D111" s="19"/>
      <c r="E111" s="58"/>
      <c r="F111" s="18"/>
      <c r="G111" s="18"/>
      <c r="H111" s="18"/>
      <c r="I111" s="18"/>
      <c r="J111" s="58"/>
      <c r="K111" s="18" t="str">
        <f t="shared" si="28"/>
        <v/>
      </c>
      <c r="L111" s="18" t="str">
        <f t="shared" si="29"/>
        <v/>
      </c>
      <c r="M111" s="20" t="str">
        <f t="shared" si="24"/>
        <v/>
      </c>
      <c r="N111" s="21" t="str">
        <f t="shared" si="30"/>
        <v/>
      </c>
      <c r="O111" s="60" t="str">
        <f>IF(E111&lt;&gt;"",VLOOKUP(E111,$P148:$Q179,2,FALSE),"-")</f>
        <v>-</v>
      </c>
      <c r="P111" s="50" t="str">
        <f t="shared" si="33"/>
        <v/>
      </c>
      <c r="Q111" s="21"/>
      <c r="S111" s="68">
        <f t="shared" si="31"/>
        <v>0</v>
      </c>
      <c r="T111" s="68">
        <f t="shared" si="32"/>
        <v>0</v>
      </c>
    </row>
    <row r="112" spans="2:20" ht="14.25" customHeight="1">
      <c r="B112" s="289"/>
      <c r="C112" s="99"/>
      <c r="D112" s="19"/>
      <c r="E112" s="58"/>
      <c r="F112" s="18"/>
      <c r="G112" s="18"/>
      <c r="H112" s="18"/>
      <c r="I112" s="18"/>
      <c r="J112" s="58"/>
      <c r="K112" s="18" t="str">
        <f t="shared" si="28"/>
        <v/>
      </c>
      <c r="L112" s="18" t="str">
        <f t="shared" si="29"/>
        <v/>
      </c>
      <c r="M112" s="20" t="str">
        <f t="shared" si="24"/>
        <v/>
      </c>
      <c r="N112" s="21" t="str">
        <f t="shared" si="30"/>
        <v/>
      </c>
      <c r="O112" s="60" t="str">
        <f>IF(E112&lt;&gt;"",VLOOKUP(E112,$P148:$Q179,2,FALSE),"-")</f>
        <v>-</v>
      </c>
      <c r="P112" s="50" t="str">
        <f t="shared" si="33"/>
        <v/>
      </c>
      <c r="Q112" s="21"/>
      <c r="S112" s="68">
        <f t="shared" si="31"/>
        <v>0</v>
      </c>
      <c r="T112" s="68">
        <f t="shared" si="32"/>
        <v>0</v>
      </c>
    </row>
    <row r="113" spans="2:20" ht="14.25" customHeight="1">
      <c r="B113" s="289"/>
      <c r="C113" s="99"/>
      <c r="D113" s="19"/>
      <c r="E113" s="58"/>
      <c r="F113" s="18"/>
      <c r="G113" s="18"/>
      <c r="H113" s="18"/>
      <c r="I113" s="18"/>
      <c r="J113" s="58"/>
      <c r="K113" s="18" t="str">
        <f t="shared" si="28"/>
        <v/>
      </c>
      <c r="L113" s="18" t="str">
        <f t="shared" si="29"/>
        <v/>
      </c>
      <c r="M113" s="20" t="str">
        <f t="shared" si="24"/>
        <v/>
      </c>
      <c r="N113" s="21" t="str">
        <f t="shared" si="30"/>
        <v/>
      </c>
      <c r="O113" s="60" t="str">
        <f>IF(E113&lt;&gt;"",VLOOKUP(E113,$P148:$Q179,2,FALSE),"-")</f>
        <v>-</v>
      </c>
      <c r="P113" s="50" t="str">
        <f t="shared" si="33"/>
        <v/>
      </c>
      <c r="Q113" s="21"/>
      <c r="S113" s="68">
        <f t="shared" si="31"/>
        <v>0</v>
      </c>
      <c r="T113" s="68">
        <f t="shared" si="32"/>
        <v>0</v>
      </c>
    </row>
    <row r="114" spans="2:20" ht="14.25" customHeight="1">
      <c r="B114" s="289"/>
      <c r="C114" s="99"/>
      <c r="D114" s="19"/>
      <c r="E114" s="58"/>
      <c r="F114" s="18"/>
      <c r="G114" s="18"/>
      <c r="H114" s="18"/>
      <c r="I114" s="18"/>
      <c r="J114" s="58"/>
      <c r="K114" s="18" t="str">
        <f t="shared" si="28"/>
        <v/>
      </c>
      <c r="L114" s="18" t="str">
        <f t="shared" si="29"/>
        <v/>
      </c>
      <c r="M114" s="20" t="str">
        <f t="shared" si="24"/>
        <v/>
      </c>
      <c r="N114" s="21" t="str">
        <f t="shared" si="30"/>
        <v/>
      </c>
      <c r="O114" s="60" t="str">
        <f>IF(E114&lt;&gt;"",VLOOKUP(E114,$P148:$Q179,2,FALSE),"-")</f>
        <v>-</v>
      </c>
      <c r="P114" s="50" t="str">
        <f t="shared" si="33"/>
        <v/>
      </c>
      <c r="Q114" s="21"/>
      <c r="S114" s="68">
        <f t="shared" si="31"/>
        <v>0</v>
      </c>
      <c r="T114" s="68">
        <f t="shared" si="32"/>
        <v>0</v>
      </c>
    </row>
    <row r="115" spans="2:20" ht="14.25" customHeight="1">
      <c r="B115" s="289"/>
      <c r="C115" s="99"/>
      <c r="D115" s="19"/>
      <c r="E115" s="58"/>
      <c r="F115" s="18"/>
      <c r="G115" s="18"/>
      <c r="H115" s="18"/>
      <c r="I115" s="18"/>
      <c r="J115" s="58"/>
      <c r="K115" s="18" t="str">
        <f t="shared" si="28"/>
        <v/>
      </c>
      <c r="L115" s="18" t="str">
        <f t="shared" si="29"/>
        <v/>
      </c>
      <c r="M115" s="20" t="str">
        <f t="shared" si="24"/>
        <v/>
      </c>
      <c r="N115" s="21" t="str">
        <f t="shared" si="30"/>
        <v/>
      </c>
      <c r="O115" s="60" t="str">
        <f>IF(E115&lt;&gt;"",VLOOKUP(E115,$P148:$Q179,2,FALSE),"-")</f>
        <v>-</v>
      </c>
      <c r="P115" s="50" t="str">
        <f t="shared" si="33"/>
        <v/>
      </c>
      <c r="Q115" s="21"/>
      <c r="S115" s="68">
        <f t="shared" si="31"/>
        <v>0</v>
      </c>
      <c r="T115" s="68">
        <f t="shared" si="32"/>
        <v>0</v>
      </c>
    </row>
    <row r="116" spans="2:20" ht="14.25" customHeight="1">
      <c r="B116" s="289"/>
      <c r="C116" s="99"/>
      <c r="D116" s="19"/>
      <c r="E116" s="58"/>
      <c r="F116" s="18"/>
      <c r="G116" s="18"/>
      <c r="H116" s="18"/>
      <c r="I116" s="18"/>
      <c r="J116" s="58"/>
      <c r="K116" s="18" t="str">
        <f t="shared" si="28"/>
        <v/>
      </c>
      <c r="L116" s="18" t="str">
        <f t="shared" si="29"/>
        <v/>
      </c>
      <c r="M116" s="20" t="str">
        <f t="shared" si="24"/>
        <v/>
      </c>
      <c r="N116" s="21" t="str">
        <f t="shared" si="30"/>
        <v/>
      </c>
      <c r="O116" s="60" t="str">
        <f>IF(E116&lt;&gt;"",VLOOKUP(E116,$P148:$Q179,2,FALSE),"-")</f>
        <v>-</v>
      </c>
      <c r="P116" s="50" t="str">
        <f t="shared" si="33"/>
        <v/>
      </c>
      <c r="Q116" s="21"/>
      <c r="S116" s="68">
        <f t="shared" si="31"/>
        <v>0</v>
      </c>
      <c r="T116" s="68">
        <f t="shared" si="32"/>
        <v>0</v>
      </c>
    </row>
    <row r="117" spans="2:20" ht="14.25" customHeight="1">
      <c r="B117" s="289"/>
      <c r="C117" s="99"/>
      <c r="D117" s="19"/>
      <c r="E117" s="58"/>
      <c r="F117" s="18"/>
      <c r="G117" s="18"/>
      <c r="H117" s="18"/>
      <c r="I117" s="18"/>
      <c r="J117" s="58"/>
      <c r="K117" s="18" t="str">
        <f t="shared" si="28"/>
        <v/>
      </c>
      <c r="L117" s="18" t="str">
        <f t="shared" si="29"/>
        <v/>
      </c>
      <c r="M117" s="20" t="str">
        <f t="shared" ref="M117:M146" si="34">IF(L117="L","Baixa",IF(L117="A","Média",IF(L117="","","Alta")))</f>
        <v/>
      </c>
      <c r="N117" s="21" t="str">
        <f t="shared" si="30"/>
        <v/>
      </c>
      <c r="O117" s="60" t="str">
        <f>IF(E117&lt;&gt;"",VLOOKUP(E117,$P148:$Q179,2,FALSE),"-")</f>
        <v>-</v>
      </c>
      <c r="P117" s="50" t="str">
        <f t="shared" si="33"/>
        <v/>
      </c>
      <c r="Q117" s="21"/>
      <c r="S117" s="68">
        <f t="shared" si="31"/>
        <v>0</v>
      </c>
      <c r="T117" s="68">
        <f t="shared" si="32"/>
        <v>0</v>
      </c>
    </row>
    <row r="118" spans="2:20" ht="14.25" customHeight="1">
      <c r="B118" s="289"/>
      <c r="C118" s="99"/>
      <c r="D118" s="19"/>
      <c r="E118" s="58"/>
      <c r="F118" s="18"/>
      <c r="G118" s="18"/>
      <c r="H118" s="18"/>
      <c r="I118" s="18"/>
      <c r="J118" s="58"/>
      <c r="K118" s="18" t="str">
        <f t="shared" si="28"/>
        <v/>
      </c>
      <c r="L118" s="18" t="str">
        <f t="shared" si="29"/>
        <v/>
      </c>
      <c r="M118" s="20" t="str">
        <f t="shared" si="34"/>
        <v/>
      </c>
      <c r="N118" s="21" t="str">
        <f t="shared" si="30"/>
        <v/>
      </c>
      <c r="O118" s="60" t="str">
        <f>IF(E118&lt;&gt;"",VLOOKUP(E118,$P148:$Q179,2,FALSE),"-")</f>
        <v>-</v>
      </c>
      <c r="P118" s="50" t="str">
        <f t="shared" si="33"/>
        <v/>
      </c>
      <c r="Q118" s="21"/>
      <c r="S118" s="68">
        <f t="shared" si="31"/>
        <v>0</v>
      </c>
      <c r="T118" s="68">
        <f t="shared" si="32"/>
        <v>0</v>
      </c>
    </row>
    <row r="119" spans="2:20" ht="14.25" customHeight="1">
      <c r="B119" s="289"/>
      <c r="C119" s="99"/>
      <c r="D119" s="19"/>
      <c r="E119" s="58"/>
      <c r="F119" s="18"/>
      <c r="G119" s="18"/>
      <c r="H119" s="18"/>
      <c r="I119" s="18"/>
      <c r="J119" s="58"/>
      <c r="K119" s="18" t="str">
        <f t="shared" si="28"/>
        <v/>
      </c>
      <c r="L119" s="18" t="str">
        <f t="shared" si="29"/>
        <v/>
      </c>
      <c r="M119" s="20" t="str">
        <f t="shared" si="34"/>
        <v/>
      </c>
      <c r="N119" s="21" t="str">
        <f t="shared" si="30"/>
        <v/>
      </c>
      <c r="O119" s="60" t="str">
        <f>IF(E119&lt;&gt;"",VLOOKUP(E119,$P148:$Q179,2,FALSE),"-")</f>
        <v>-</v>
      </c>
      <c r="P119" s="50" t="str">
        <f t="shared" si="33"/>
        <v/>
      </c>
      <c r="Q119" s="21"/>
      <c r="S119" s="68">
        <f t="shared" si="31"/>
        <v>0</v>
      </c>
      <c r="T119" s="68">
        <f t="shared" si="32"/>
        <v>0</v>
      </c>
    </row>
    <row r="120" spans="2:20" ht="14.25" customHeight="1">
      <c r="B120" s="289"/>
      <c r="C120" s="99"/>
      <c r="D120" s="19"/>
      <c r="E120" s="58"/>
      <c r="F120" s="18"/>
      <c r="G120" s="18"/>
      <c r="H120" s="18"/>
      <c r="I120" s="18"/>
      <c r="J120" s="58"/>
      <c r="K120" s="18" t="str">
        <f t="shared" si="28"/>
        <v/>
      </c>
      <c r="L120" s="18" t="str">
        <f t="shared" si="29"/>
        <v/>
      </c>
      <c r="M120" s="20" t="str">
        <f t="shared" si="34"/>
        <v/>
      </c>
      <c r="N120" s="21" t="str">
        <f t="shared" si="30"/>
        <v/>
      </c>
      <c r="O120" s="60" t="str">
        <f>IF(E120&lt;&gt;"",VLOOKUP(E120,$P148:$Q179,2,FALSE),"-")</f>
        <v>-</v>
      </c>
      <c r="P120" s="50" t="str">
        <f t="shared" si="33"/>
        <v/>
      </c>
      <c r="Q120" s="21"/>
      <c r="S120" s="68">
        <f t="shared" si="31"/>
        <v>0</v>
      </c>
      <c r="T120" s="68">
        <f t="shared" si="32"/>
        <v>0</v>
      </c>
    </row>
    <row r="121" spans="2:20" ht="14.25" customHeight="1">
      <c r="B121" s="289"/>
      <c r="C121" s="99"/>
      <c r="D121" s="19"/>
      <c r="E121" s="58"/>
      <c r="F121" s="18"/>
      <c r="G121" s="18"/>
      <c r="H121" s="18"/>
      <c r="I121" s="18"/>
      <c r="J121" s="58"/>
      <c r="K121" s="18" t="str">
        <f t="shared" si="28"/>
        <v/>
      </c>
      <c r="L121" s="18" t="str">
        <f t="shared" si="29"/>
        <v/>
      </c>
      <c r="M121" s="20" t="str">
        <f t="shared" si="34"/>
        <v/>
      </c>
      <c r="N121" s="21" t="str">
        <f t="shared" si="30"/>
        <v/>
      </c>
      <c r="O121" s="60" t="str">
        <f>IF(E121&lt;&gt;"",VLOOKUP(E121,$P148:$Q179,2,FALSE),"-")</f>
        <v>-</v>
      </c>
      <c r="P121" s="50" t="str">
        <f t="shared" si="33"/>
        <v/>
      </c>
      <c r="Q121" s="21"/>
      <c r="S121" s="68">
        <f t="shared" si="31"/>
        <v>0</v>
      </c>
      <c r="T121" s="68">
        <f t="shared" si="32"/>
        <v>0</v>
      </c>
    </row>
    <row r="122" spans="2:20" ht="14.25" customHeight="1">
      <c r="B122" s="289"/>
      <c r="C122" s="99"/>
      <c r="D122" s="19"/>
      <c r="E122" s="58"/>
      <c r="F122" s="18"/>
      <c r="G122" s="18"/>
      <c r="H122" s="18"/>
      <c r="I122" s="18"/>
      <c r="J122" s="58"/>
      <c r="K122" s="18" t="str">
        <f t="shared" si="28"/>
        <v/>
      </c>
      <c r="L122" s="18" t="str">
        <f t="shared" si="29"/>
        <v/>
      </c>
      <c r="M122" s="20" t="str">
        <f t="shared" si="34"/>
        <v/>
      </c>
      <c r="N122" s="21" t="str">
        <f t="shared" si="30"/>
        <v/>
      </c>
      <c r="O122" s="60" t="str">
        <f>IF(E122&lt;&gt;"",VLOOKUP(E122,$P148:$Q179,2,FALSE),"-")</f>
        <v>-</v>
      </c>
      <c r="P122" s="50" t="str">
        <f t="shared" si="33"/>
        <v/>
      </c>
      <c r="Q122" s="21"/>
      <c r="S122" s="68">
        <f t="shared" si="31"/>
        <v>0</v>
      </c>
      <c r="T122" s="68">
        <f t="shared" si="32"/>
        <v>0</v>
      </c>
    </row>
    <row r="123" spans="2:20" ht="14.25" customHeight="1">
      <c r="B123" s="289"/>
      <c r="C123" s="99"/>
      <c r="D123" s="19"/>
      <c r="E123" s="58"/>
      <c r="F123" s="18"/>
      <c r="G123" s="18"/>
      <c r="H123" s="18"/>
      <c r="I123" s="18"/>
      <c r="J123" s="58"/>
      <c r="K123" s="18" t="str">
        <f t="shared" si="28"/>
        <v/>
      </c>
      <c r="L123" s="18" t="str">
        <f t="shared" si="29"/>
        <v/>
      </c>
      <c r="M123" s="20" t="str">
        <f t="shared" si="34"/>
        <v/>
      </c>
      <c r="N123" s="21" t="str">
        <f t="shared" si="30"/>
        <v/>
      </c>
      <c r="O123" s="60" t="str">
        <f>IF(E123&lt;&gt;"",VLOOKUP(E123,$P148:$Q179,2,FALSE),"-")</f>
        <v>-</v>
      </c>
      <c r="P123" s="50" t="str">
        <f t="shared" si="33"/>
        <v/>
      </c>
      <c r="Q123" s="21"/>
      <c r="S123" s="68">
        <f t="shared" si="31"/>
        <v>0</v>
      </c>
      <c r="T123" s="68">
        <f t="shared" si="32"/>
        <v>0</v>
      </c>
    </row>
    <row r="124" spans="2:20" ht="14.25" customHeight="1">
      <c r="B124" s="289"/>
      <c r="C124" s="99"/>
      <c r="D124" s="19"/>
      <c r="E124" s="58"/>
      <c r="F124" s="18"/>
      <c r="G124" s="18"/>
      <c r="H124" s="18"/>
      <c r="I124" s="18"/>
      <c r="J124" s="58"/>
      <c r="K124" s="18" t="str">
        <f t="shared" si="28"/>
        <v/>
      </c>
      <c r="L124" s="18" t="str">
        <f t="shared" si="29"/>
        <v/>
      </c>
      <c r="M124" s="20" t="str">
        <f t="shared" si="34"/>
        <v/>
      </c>
      <c r="N124" s="21" t="str">
        <f t="shared" si="30"/>
        <v/>
      </c>
      <c r="O124" s="60" t="str">
        <f>IF(E124&lt;&gt;"",VLOOKUP(E124,$P148:$Q179,2,FALSE),"-")</f>
        <v>-</v>
      </c>
      <c r="P124" s="50" t="str">
        <f t="shared" si="33"/>
        <v/>
      </c>
      <c r="Q124" s="21"/>
      <c r="S124" s="68">
        <f t="shared" si="31"/>
        <v>0</v>
      </c>
      <c r="T124" s="68">
        <f t="shared" si="32"/>
        <v>0</v>
      </c>
    </row>
    <row r="125" spans="2:20" ht="14.25" customHeight="1">
      <c r="B125" s="289"/>
      <c r="C125" s="99"/>
      <c r="D125" s="19"/>
      <c r="E125" s="58"/>
      <c r="F125" s="18"/>
      <c r="G125" s="18"/>
      <c r="H125" s="18"/>
      <c r="I125" s="18"/>
      <c r="J125" s="58"/>
      <c r="K125" s="18" t="str">
        <f t="shared" si="28"/>
        <v/>
      </c>
      <c r="L125" s="18" t="str">
        <f t="shared" si="29"/>
        <v/>
      </c>
      <c r="M125" s="20" t="str">
        <f t="shared" si="34"/>
        <v/>
      </c>
      <c r="N125" s="21" t="str">
        <f t="shared" si="30"/>
        <v/>
      </c>
      <c r="O125" s="60" t="str">
        <f>IF(E125&lt;&gt;"",VLOOKUP(E125,$P148:$Q179,2,FALSE),"-")</f>
        <v>-</v>
      </c>
      <c r="P125" s="50" t="str">
        <f t="shared" si="33"/>
        <v/>
      </c>
      <c r="Q125" s="21"/>
      <c r="S125" s="68">
        <f t="shared" si="31"/>
        <v>0</v>
      </c>
      <c r="T125" s="68">
        <f t="shared" si="32"/>
        <v>0</v>
      </c>
    </row>
    <row r="126" spans="2:20" ht="14.25" customHeight="1">
      <c r="B126" s="289"/>
      <c r="C126" s="99"/>
      <c r="D126" s="19"/>
      <c r="E126" s="58"/>
      <c r="F126" s="18"/>
      <c r="G126" s="18"/>
      <c r="H126" s="18"/>
      <c r="I126" s="18"/>
      <c r="J126" s="58"/>
      <c r="K126" s="18" t="str">
        <f t="shared" si="28"/>
        <v/>
      </c>
      <c r="L126" s="18" t="str">
        <f t="shared" si="29"/>
        <v/>
      </c>
      <c r="M126" s="20" t="str">
        <f t="shared" si="34"/>
        <v/>
      </c>
      <c r="N126" s="21" t="str">
        <f t="shared" si="30"/>
        <v/>
      </c>
      <c r="O126" s="60" t="str">
        <f>IF(E126&lt;&gt;"",VLOOKUP(E126,$P148:$Q179,2,FALSE),"-")</f>
        <v>-</v>
      </c>
      <c r="P126" s="50" t="str">
        <f t="shared" si="33"/>
        <v/>
      </c>
      <c r="Q126" s="21"/>
      <c r="S126" s="68">
        <f t="shared" si="31"/>
        <v>0</v>
      </c>
      <c r="T126" s="68">
        <f t="shared" si="32"/>
        <v>0</v>
      </c>
    </row>
    <row r="127" spans="2:20" ht="14.25" customHeight="1">
      <c r="B127" s="289"/>
      <c r="C127" s="99"/>
      <c r="D127" s="19"/>
      <c r="E127" s="58"/>
      <c r="F127" s="18"/>
      <c r="G127" s="18"/>
      <c r="H127" s="18"/>
      <c r="I127" s="18"/>
      <c r="J127" s="58"/>
      <c r="K127" s="18" t="str">
        <f t="shared" si="28"/>
        <v/>
      </c>
      <c r="L127" s="18" t="str">
        <f t="shared" si="29"/>
        <v/>
      </c>
      <c r="M127" s="20" t="str">
        <f t="shared" si="34"/>
        <v/>
      </c>
      <c r="N127" s="21" t="str">
        <f t="shared" si="30"/>
        <v/>
      </c>
      <c r="O127" s="60" t="str">
        <f>IF(E127&lt;&gt;"",VLOOKUP(E127,$P148:$Q179,2,FALSE),"-")</f>
        <v>-</v>
      </c>
      <c r="P127" s="50" t="str">
        <f t="shared" si="33"/>
        <v/>
      </c>
      <c r="Q127" s="21"/>
      <c r="S127" s="68">
        <f t="shared" si="31"/>
        <v>0</v>
      </c>
      <c r="T127" s="68">
        <f t="shared" si="32"/>
        <v>0</v>
      </c>
    </row>
    <row r="128" spans="2:20" ht="14.25" customHeight="1">
      <c r="B128" s="289"/>
      <c r="C128" s="99"/>
      <c r="D128" s="19"/>
      <c r="E128" s="58"/>
      <c r="F128" s="18"/>
      <c r="G128" s="18"/>
      <c r="H128" s="18"/>
      <c r="I128" s="18"/>
      <c r="J128" s="58"/>
      <c r="K128" s="18" t="str">
        <f t="shared" si="28"/>
        <v/>
      </c>
      <c r="L128" s="18" t="str">
        <f t="shared" si="29"/>
        <v/>
      </c>
      <c r="M128" s="20" t="str">
        <f t="shared" si="34"/>
        <v/>
      </c>
      <c r="N128" s="21" t="str">
        <f t="shared" si="30"/>
        <v/>
      </c>
      <c r="O128" s="60" t="str">
        <f>IF(E128&lt;&gt;"",VLOOKUP(E128,$P148:$Q179,2,FALSE),"-")</f>
        <v>-</v>
      </c>
      <c r="P128" s="50" t="str">
        <f t="shared" si="33"/>
        <v/>
      </c>
      <c r="Q128" s="21"/>
      <c r="S128" s="68">
        <f t="shared" si="31"/>
        <v>0</v>
      </c>
      <c r="T128" s="68">
        <f t="shared" si="32"/>
        <v>0</v>
      </c>
    </row>
    <row r="129" spans="2:20" ht="14.25" customHeight="1">
      <c r="B129" s="289"/>
      <c r="C129" s="99"/>
      <c r="D129" s="19"/>
      <c r="E129" s="58"/>
      <c r="F129" s="18"/>
      <c r="G129" s="18"/>
      <c r="H129" s="18"/>
      <c r="I129" s="18"/>
      <c r="J129" s="58"/>
      <c r="K129" s="18" t="str">
        <f t="shared" si="28"/>
        <v/>
      </c>
      <c r="L129" s="18" t="str">
        <f t="shared" si="29"/>
        <v/>
      </c>
      <c r="M129" s="20" t="str">
        <f t="shared" si="34"/>
        <v/>
      </c>
      <c r="N129" s="21" t="str">
        <f t="shared" si="30"/>
        <v/>
      </c>
      <c r="O129" s="60" t="str">
        <f>IF(E129&lt;&gt;"",VLOOKUP(E129,$P148:$Q179,2,FALSE),"-")</f>
        <v>-</v>
      </c>
      <c r="P129" s="50" t="str">
        <f t="shared" si="33"/>
        <v/>
      </c>
      <c r="Q129" s="21"/>
      <c r="S129" s="68">
        <f t="shared" si="31"/>
        <v>0</v>
      </c>
      <c r="T129" s="68">
        <f t="shared" si="32"/>
        <v>0</v>
      </c>
    </row>
    <row r="130" spans="2:20" ht="14.25" customHeight="1">
      <c r="B130" s="289"/>
      <c r="C130" s="99"/>
      <c r="D130" s="19"/>
      <c r="E130" s="58"/>
      <c r="F130" s="18"/>
      <c r="G130" s="18"/>
      <c r="H130" s="18"/>
      <c r="I130" s="18"/>
      <c r="J130" s="58"/>
      <c r="K130" s="18" t="str">
        <f t="shared" si="28"/>
        <v/>
      </c>
      <c r="L130" s="18" t="str">
        <f t="shared" si="29"/>
        <v/>
      </c>
      <c r="M130" s="20" t="str">
        <f t="shared" si="34"/>
        <v/>
      </c>
      <c r="N130" s="21" t="str">
        <f t="shared" si="30"/>
        <v/>
      </c>
      <c r="O130" s="60" t="str">
        <f>IF(E130&lt;&gt;"",VLOOKUP(E130,$P148:$Q179,2,FALSE),"-")</f>
        <v>-</v>
      </c>
      <c r="P130" s="50" t="str">
        <f t="shared" si="33"/>
        <v/>
      </c>
      <c r="Q130" s="21"/>
      <c r="S130" s="68">
        <f t="shared" si="31"/>
        <v>0</v>
      </c>
      <c r="T130" s="68">
        <f t="shared" si="32"/>
        <v>0</v>
      </c>
    </row>
    <row r="131" spans="2:20" ht="14.25" customHeight="1">
      <c r="B131" s="289"/>
      <c r="C131" s="99"/>
      <c r="D131" s="19"/>
      <c r="E131" s="58"/>
      <c r="F131" s="18"/>
      <c r="G131" s="18"/>
      <c r="H131" s="18"/>
      <c r="I131" s="18"/>
      <c r="J131" s="58"/>
      <c r="K131" s="18" t="str">
        <f t="shared" si="28"/>
        <v/>
      </c>
      <c r="L131" s="18" t="str">
        <f t="shared" si="29"/>
        <v/>
      </c>
      <c r="M131" s="20" t="str">
        <f t="shared" si="34"/>
        <v/>
      </c>
      <c r="N131" s="21" t="str">
        <f t="shared" si="30"/>
        <v/>
      </c>
      <c r="O131" s="60" t="str">
        <f>IF(E131&lt;&gt;"",VLOOKUP(E131,$P148:$Q179,2,FALSE),"-")</f>
        <v>-</v>
      </c>
      <c r="P131" s="50" t="str">
        <f t="shared" si="33"/>
        <v/>
      </c>
      <c r="Q131" s="21"/>
      <c r="S131" s="68">
        <f t="shared" si="31"/>
        <v>0</v>
      </c>
      <c r="T131" s="68">
        <f t="shared" si="32"/>
        <v>0</v>
      </c>
    </row>
    <row r="132" spans="2:20" ht="14.25" customHeight="1">
      <c r="B132" s="289"/>
      <c r="C132" s="99"/>
      <c r="D132" s="19"/>
      <c r="E132" s="58"/>
      <c r="F132" s="18"/>
      <c r="G132" s="18"/>
      <c r="H132" s="18"/>
      <c r="I132" s="18"/>
      <c r="J132" s="58"/>
      <c r="K132" s="18" t="str">
        <f t="shared" ref="K132:K146" si="35">CONCATENATE(D132,L132)</f>
        <v/>
      </c>
      <c r="L132" s="18" t="str">
        <f t="shared" ref="L132:L146" si="36">IF(OR(ISBLANK(F132),ISBLANK(H132)),IF(OR(D132="ALI",D132="AIE"),"L",IF(ISBLANK(D132),"","A")),IF(D132="EE",IF(H132&gt;=3,IF(F132&gt;=5,"H","A"),IF(H132&gt;=2,IF(F132&gt;=16,"H",IF(F132&lt;=4,"L","A")),IF(F132&lt;=15,"L","A"))),IF(OR(D132="SE",D132="CE"),IF(H132&gt;=4,IF(F132&gt;=6,"H","A"),IF(H132&gt;=2,IF(F132&gt;=20,"H",IF(F132&lt;=5,"L","A")),IF(F132&lt;=19,"L","A"))),IF(OR(D132="ALI",D132="AIE"),IF(H132&gt;=6,IF(F132&gt;=20,"H","A"),IF(H132&gt;=2,IF(F132&gt;=51,"H",IF(F132&lt;=19,"L","A")),IF(F132&lt;=50,"L","A")))))))</f>
        <v/>
      </c>
      <c r="M132" s="20" t="str">
        <f t="shared" si="34"/>
        <v/>
      </c>
      <c r="N132" s="21" t="str">
        <f t="shared" ref="N132:N146" si="37">IF(ISBLANK(D132),"",IF(D132="ALI",IF(L132="L",7,IF(L132="A",10,15)),IF(D132="AIE",IF(L132="L",5,IF(L132="A",7,10)),IF(D132="SE",IF(L132="L",4,IF(L132="A",5,7)),IF(OR(D132="EE",D132="CE"),IF(L132="L",3,IF(L132="A",4,6)))))))</f>
        <v/>
      </c>
      <c r="O132" s="60" t="str">
        <f>IF(E132&lt;&gt;"",VLOOKUP(E132,$P148:$Q179,2,FALSE),"-")</f>
        <v>-</v>
      </c>
      <c r="P132" s="50" t="str">
        <f t="shared" si="33"/>
        <v/>
      </c>
      <c r="Q132" s="21"/>
      <c r="S132" s="68">
        <f t="shared" si="31"/>
        <v>0</v>
      </c>
      <c r="T132" s="68">
        <f t="shared" si="32"/>
        <v>0</v>
      </c>
    </row>
    <row r="133" spans="2:20" ht="14.25" customHeight="1">
      <c r="B133" s="289"/>
      <c r="C133" s="99"/>
      <c r="D133" s="19"/>
      <c r="E133" s="58"/>
      <c r="F133" s="18"/>
      <c r="G133" s="18"/>
      <c r="H133" s="18"/>
      <c r="I133" s="18"/>
      <c r="J133" s="58"/>
      <c r="K133" s="18" t="str">
        <f t="shared" si="35"/>
        <v/>
      </c>
      <c r="L133" s="18" t="str">
        <f t="shared" si="36"/>
        <v/>
      </c>
      <c r="M133" s="20" t="str">
        <f t="shared" si="34"/>
        <v/>
      </c>
      <c r="N133" s="21" t="str">
        <f t="shared" si="37"/>
        <v/>
      </c>
      <c r="O133" s="60" t="str">
        <f>IF(E133&lt;&gt;"",VLOOKUP(E133,$P148:$Q179,2,FALSE),"-")</f>
        <v>-</v>
      </c>
      <c r="P133" s="50" t="str">
        <f t="shared" si="33"/>
        <v/>
      </c>
      <c r="Q133" s="21"/>
      <c r="S133" s="68">
        <f t="shared" si="31"/>
        <v>0</v>
      </c>
      <c r="T133" s="68">
        <f t="shared" si="32"/>
        <v>0</v>
      </c>
    </row>
    <row r="134" spans="2:20" ht="14.25" customHeight="1">
      <c r="B134" s="289"/>
      <c r="C134" s="99"/>
      <c r="D134" s="19"/>
      <c r="E134" s="58"/>
      <c r="F134" s="18"/>
      <c r="G134" s="18"/>
      <c r="H134" s="18"/>
      <c r="I134" s="18"/>
      <c r="J134" s="58"/>
      <c r="K134" s="18" t="str">
        <f t="shared" si="35"/>
        <v/>
      </c>
      <c r="L134" s="18" t="str">
        <f t="shared" si="36"/>
        <v/>
      </c>
      <c r="M134" s="20" t="str">
        <f t="shared" si="34"/>
        <v/>
      </c>
      <c r="N134" s="21" t="str">
        <f t="shared" si="37"/>
        <v/>
      </c>
      <c r="O134" s="60" t="str">
        <f>IF(E134&lt;&gt;"",VLOOKUP(E134,$P148:$Q179,2,FALSE),"-")</f>
        <v>-</v>
      </c>
      <c r="P134" s="50" t="str">
        <f t="shared" si="33"/>
        <v/>
      </c>
      <c r="Q134" s="21"/>
      <c r="S134" s="68">
        <f t="shared" si="31"/>
        <v>0</v>
      </c>
      <c r="T134" s="68">
        <f t="shared" si="32"/>
        <v>0</v>
      </c>
    </row>
    <row r="135" spans="2:20" ht="14.25" customHeight="1">
      <c r="B135" s="289"/>
      <c r="C135" s="99"/>
      <c r="D135" s="19"/>
      <c r="E135" s="58"/>
      <c r="F135" s="18"/>
      <c r="G135" s="18"/>
      <c r="H135" s="18"/>
      <c r="I135" s="18"/>
      <c r="J135" s="58"/>
      <c r="K135" s="18" t="str">
        <f t="shared" si="35"/>
        <v/>
      </c>
      <c r="L135" s="18" t="str">
        <f t="shared" si="36"/>
        <v/>
      </c>
      <c r="M135" s="20" t="str">
        <f t="shared" si="34"/>
        <v/>
      </c>
      <c r="N135" s="21" t="str">
        <f t="shared" si="37"/>
        <v/>
      </c>
      <c r="O135" s="60" t="str">
        <f>IF(E135&lt;&gt;"",VLOOKUP(E135,$P148:$Q179,2,FALSE),"-")</f>
        <v>-</v>
      </c>
      <c r="P135" s="50" t="str">
        <f t="shared" si="33"/>
        <v/>
      </c>
      <c r="Q135" s="21"/>
      <c r="S135" s="68">
        <f t="shared" si="31"/>
        <v>0</v>
      </c>
      <c r="T135" s="68">
        <f t="shared" si="32"/>
        <v>0</v>
      </c>
    </row>
    <row r="136" spans="2:20" ht="14.25" customHeight="1">
      <c r="B136" s="289"/>
      <c r="C136" s="99"/>
      <c r="D136" s="19"/>
      <c r="E136" s="58"/>
      <c r="F136" s="18"/>
      <c r="G136" s="18"/>
      <c r="H136" s="18"/>
      <c r="I136" s="18"/>
      <c r="J136" s="58"/>
      <c r="K136" s="18" t="str">
        <f t="shared" si="35"/>
        <v/>
      </c>
      <c r="L136" s="18" t="str">
        <f t="shared" si="36"/>
        <v/>
      </c>
      <c r="M136" s="20" t="str">
        <f t="shared" si="34"/>
        <v/>
      </c>
      <c r="N136" s="21" t="str">
        <f t="shared" si="37"/>
        <v/>
      </c>
      <c r="O136" s="60" t="str">
        <f>IF(E136&lt;&gt;"",VLOOKUP(E136,$P148:$Q179,2,FALSE),"-")</f>
        <v>-</v>
      </c>
      <c r="P136" s="50" t="str">
        <f t="shared" si="33"/>
        <v/>
      </c>
      <c r="Q136" s="21"/>
      <c r="S136" s="68">
        <f t="shared" si="31"/>
        <v>0</v>
      </c>
      <c r="T136" s="68">
        <f t="shared" si="32"/>
        <v>0</v>
      </c>
    </row>
    <row r="137" spans="2:20" ht="14.25" customHeight="1">
      <c r="B137" s="289"/>
      <c r="C137" s="99"/>
      <c r="D137" s="19"/>
      <c r="E137" s="58"/>
      <c r="F137" s="18"/>
      <c r="G137" s="18"/>
      <c r="H137" s="18"/>
      <c r="I137" s="18"/>
      <c r="J137" s="58"/>
      <c r="K137" s="18" t="str">
        <f t="shared" si="35"/>
        <v/>
      </c>
      <c r="L137" s="18" t="str">
        <f t="shared" si="36"/>
        <v/>
      </c>
      <c r="M137" s="20" t="str">
        <f t="shared" si="34"/>
        <v/>
      </c>
      <c r="N137" s="21" t="str">
        <f t="shared" si="37"/>
        <v/>
      </c>
      <c r="O137" s="60" t="str">
        <f>IF(E137&lt;&gt;"",VLOOKUP(E137,$P148:$Q179,2,FALSE),"-")</f>
        <v>-</v>
      </c>
      <c r="P137" s="50" t="str">
        <f t="shared" si="33"/>
        <v/>
      </c>
      <c r="Q137" s="21"/>
      <c r="S137" s="68">
        <f t="shared" si="31"/>
        <v>0</v>
      </c>
      <c r="T137" s="68">
        <f t="shared" si="32"/>
        <v>0</v>
      </c>
    </row>
    <row r="138" spans="2:20" ht="14.25" customHeight="1">
      <c r="B138" s="289"/>
      <c r="C138" s="99"/>
      <c r="D138" s="19"/>
      <c r="E138" s="58"/>
      <c r="F138" s="18"/>
      <c r="G138" s="18"/>
      <c r="H138" s="18"/>
      <c r="I138" s="18"/>
      <c r="J138" s="58"/>
      <c r="K138" s="18" t="str">
        <f t="shared" si="35"/>
        <v/>
      </c>
      <c r="L138" s="18" t="str">
        <f t="shared" si="36"/>
        <v/>
      </c>
      <c r="M138" s="20" t="str">
        <f t="shared" si="34"/>
        <v/>
      </c>
      <c r="N138" s="21" t="str">
        <f t="shared" si="37"/>
        <v/>
      </c>
      <c r="O138" s="60" t="str">
        <f>IF(E138&lt;&gt;"",VLOOKUP(E138,$P148:$Q179,2,FALSE),"-")</f>
        <v>-</v>
      </c>
      <c r="P138" s="50" t="str">
        <f t="shared" si="33"/>
        <v/>
      </c>
      <c r="Q138" s="21"/>
      <c r="S138" s="68">
        <f t="shared" si="31"/>
        <v>0</v>
      </c>
      <c r="T138" s="68">
        <f t="shared" si="32"/>
        <v>0</v>
      </c>
    </row>
    <row r="139" spans="2:20" ht="14.25" customHeight="1">
      <c r="B139" s="289"/>
      <c r="C139" s="99"/>
      <c r="D139" s="19"/>
      <c r="E139" s="58"/>
      <c r="F139" s="18"/>
      <c r="G139" s="18"/>
      <c r="H139" s="18"/>
      <c r="I139" s="18"/>
      <c r="J139" s="58"/>
      <c r="K139" s="18" t="str">
        <f t="shared" si="35"/>
        <v/>
      </c>
      <c r="L139" s="18" t="str">
        <f t="shared" si="36"/>
        <v/>
      </c>
      <c r="M139" s="20" t="str">
        <f t="shared" si="34"/>
        <v/>
      </c>
      <c r="N139" s="21" t="str">
        <f t="shared" si="37"/>
        <v/>
      </c>
      <c r="O139" s="60" t="str">
        <f>IF(E139&lt;&gt;"",VLOOKUP(E139,$P148:$Q179,2,FALSE),"-")</f>
        <v>-</v>
      </c>
      <c r="P139" s="50" t="str">
        <f t="shared" si="33"/>
        <v/>
      </c>
      <c r="Q139" s="21"/>
      <c r="S139" s="68">
        <f t="shared" si="31"/>
        <v>0</v>
      </c>
      <c r="T139" s="68">
        <f t="shared" si="32"/>
        <v>0</v>
      </c>
    </row>
    <row r="140" spans="2:20" ht="14.25" customHeight="1">
      <c r="B140" s="289"/>
      <c r="C140" s="99"/>
      <c r="D140" s="19"/>
      <c r="E140" s="58"/>
      <c r="F140" s="18"/>
      <c r="G140" s="18"/>
      <c r="H140" s="18"/>
      <c r="I140" s="18"/>
      <c r="J140" s="58"/>
      <c r="K140" s="18" t="str">
        <f t="shared" si="35"/>
        <v/>
      </c>
      <c r="L140" s="18" t="str">
        <f t="shared" si="36"/>
        <v/>
      </c>
      <c r="M140" s="20" t="str">
        <f t="shared" si="34"/>
        <v/>
      </c>
      <c r="N140" s="21" t="str">
        <f t="shared" si="37"/>
        <v/>
      </c>
      <c r="O140" s="60" t="str">
        <f>IF(E140&lt;&gt;"",VLOOKUP(E140,$P148:$Q179,2,FALSE),"-")</f>
        <v>-</v>
      </c>
      <c r="P140" s="50" t="str">
        <f t="shared" si="33"/>
        <v/>
      </c>
      <c r="Q140" s="21"/>
      <c r="S140" s="68">
        <f t="shared" si="31"/>
        <v>0</v>
      </c>
      <c r="T140" s="68">
        <f t="shared" si="32"/>
        <v>0</v>
      </c>
    </row>
    <row r="141" spans="2:20" ht="14.25" customHeight="1">
      <c r="B141" s="289"/>
      <c r="C141" s="99"/>
      <c r="D141" s="19"/>
      <c r="E141" s="58"/>
      <c r="F141" s="18"/>
      <c r="G141" s="18"/>
      <c r="H141" s="18"/>
      <c r="I141" s="18"/>
      <c r="J141" s="58"/>
      <c r="K141" s="18" t="str">
        <f t="shared" si="35"/>
        <v/>
      </c>
      <c r="L141" s="18" t="str">
        <f t="shared" si="36"/>
        <v/>
      </c>
      <c r="M141" s="20" t="str">
        <f t="shared" si="34"/>
        <v/>
      </c>
      <c r="N141" s="21" t="str">
        <f t="shared" si="37"/>
        <v/>
      </c>
      <c r="O141" s="60" t="str">
        <f>IF(E141&lt;&gt;"",VLOOKUP(E141,$P148:$Q179,2,FALSE),"-")</f>
        <v>-</v>
      </c>
      <c r="P141" s="50" t="str">
        <f t="shared" si="33"/>
        <v/>
      </c>
      <c r="Q141" s="21"/>
      <c r="S141" s="68">
        <f t="shared" si="31"/>
        <v>0</v>
      </c>
      <c r="T141" s="68">
        <f t="shared" si="32"/>
        <v>0</v>
      </c>
    </row>
    <row r="142" spans="2:20" ht="14.25" customHeight="1">
      <c r="B142" s="289"/>
      <c r="C142" s="99"/>
      <c r="D142" s="19"/>
      <c r="E142" s="58"/>
      <c r="F142" s="18"/>
      <c r="G142" s="18"/>
      <c r="H142" s="18"/>
      <c r="I142" s="18"/>
      <c r="J142" s="58"/>
      <c r="K142" s="18" t="str">
        <f t="shared" si="35"/>
        <v/>
      </c>
      <c r="L142" s="18" t="str">
        <f t="shared" si="36"/>
        <v/>
      </c>
      <c r="M142" s="20" t="str">
        <f t="shared" si="34"/>
        <v/>
      </c>
      <c r="N142" s="21" t="str">
        <f t="shared" si="37"/>
        <v/>
      </c>
      <c r="O142" s="60" t="str">
        <f>IF(E142&lt;&gt;"",VLOOKUP(E142,$P148:$Q179,2,FALSE),"-")</f>
        <v>-</v>
      </c>
      <c r="P142" s="50" t="str">
        <f t="shared" si="33"/>
        <v/>
      </c>
      <c r="Q142" s="21"/>
      <c r="S142" s="68">
        <f t="shared" si="31"/>
        <v>0</v>
      </c>
      <c r="T142" s="68">
        <f t="shared" si="32"/>
        <v>0</v>
      </c>
    </row>
    <row r="143" spans="2:20" ht="14.25" customHeight="1">
      <c r="B143" s="289"/>
      <c r="C143" s="99"/>
      <c r="D143" s="19"/>
      <c r="E143" s="58"/>
      <c r="F143" s="18"/>
      <c r="G143" s="18"/>
      <c r="H143" s="18"/>
      <c r="I143" s="18"/>
      <c r="J143" s="58"/>
      <c r="K143" s="18" t="str">
        <f t="shared" si="35"/>
        <v/>
      </c>
      <c r="L143" s="18" t="str">
        <f t="shared" si="36"/>
        <v/>
      </c>
      <c r="M143" s="20" t="str">
        <f t="shared" si="34"/>
        <v/>
      </c>
      <c r="N143" s="21" t="str">
        <f t="shared" si="37"/>
        <v/>
      </c>
      <c r="O143" s="60" t="str">
        <f>IF(E143&lt;&gt;"",VLOOKUP(E143,$P148:$Q179,2,FALSE),"-")</f>
        <v>-</v>
      </c>
      <c r="P143" s="50" t="str">
        <f t="shared" si="33"/>
        <v/>
      </c>
      <c r="Q143" s="21"/>
      <c r="S143" s="68">
        <f t="shared" si="31"/>
        <v>0</v>
      </c>
      <c r="T143" s="68">
        <f t="shared" si="32"/>
        <v>0</v>
      </c>
    </row>
    <row r="144" spans="2:20" ht="14.25" customHeight="1">
      <c r="B144" s="289"/>
      <c r="C144" s="99"/>
      <c r="D144" s="19"/>
      <c r="E144" s="58"/>
      <c r="F144" s="18"/>
      <c r="G144" s="18"/>
      <c r="H144" s="18"/>
      <c r="I144" s="18"/>
      <c r="J144" s="58"/>
      <c r="K144" s="18" t="str">
        <f t="shared" si="35"/>
        <v/>
      </c>
      <c r="L144" s="18" t="str">
        <f t="shared" si="36"/>
        <v/>
      </c>
      <c r="M144" s="20" t="str">
        <f t="shared" si="34"/>
        <v/>
      </c>
      <c r="N144" s="21" t="str">
        <f t="shared" si="37"/>
        <v/>
      </c>
      <c r="O144" s="60" t="str">
        <f>IF(E144&lt;&gt;"",VLOOKUP(E144,$P148:$Q179,2,FALSE),"-")</f>
        <v>-</v>
      </c>
      <c r="P144" s="50" t="str">
        <f t="shared" si="33"/>
        <v/>
      </c>
      <c r="Q144" s="21"/>
      <c r="S144" s="68">
        <f t="shared" si="31"/>
        <v>0</v>
      </c>
      <c r="T144" s="68">
        <f t="shared" si="32"/>
        <v>0</v>
      </c>
    </row>
    <row r="145" spans="2:20" ht="14.25" customHeight="1">
      <c r="B145" s="289"/>
      <c r="C145" s="99"/>
      <c r="D145" s="19"/>
      <c r="E145" s="58"/>
      <c r="F145" s="18"/>
      <c r="G145" s="18"/>
      <c r="H145" s="18"/>
      <c r="I145" s="18"/>
      <c r="J145" s="58"/>
      <c r="K145" s="18" t="str">
        <f t="shared" si="35"/>
        <v/>
      </c>
      <c r="L145" s="18" t="str">
        <f t="shared" si="36"/>
        <v/>
      </c>
      <c r="M145" s="20" t="str">
        <f t="shared" si="34"/>
        <v/>
      </c>
      <c r="N145" s="21" t="str">
        <f t="shared" si="37"/>
        <v/>
      </c>
      <c r="O145" s="60" t="str">
        <f>IF(E145&lt;&gt;"",VLOOKUP(E145,$P148:$Q179,2,FALSE),"-")</f>
        <v>-</v>
      </c>
      <c r="P145" s="50" t="str">
        <f t="shared" si="33"/>
        <v/>
      </c>
      <c r="Q145" s="21"/>
      <c r="S145" s="68">
        <f t="shared" si="31"/>
        <v>0</v>
      </c>
      <c r="T145" s="68">
        <f t="shared" si="32"/>
        <v>0</v>
      </c>
    </row>
    <row r="146" spans="2:20" ht="14.25" customHeight="1">
      <c r="B146" s="289"/>
      <c r="C146" s="99"/>
      <c r="D146" s="19"/>
      <c r="E146" s="58"/>
      <c r="F146" s="18"/>
      <c r="G146" s="18"/>
      <c r="H146" s="18"/>
      <c r="I146" s="18"/>
      <c r="J146" s="58"/>
      <c r="K146" s="18" t="str">
        <f t="shared" si="35"/>
        <v/>
      </c>
      <c r="L146" s="18" t="str">
        <f t="shared" si="36"/>
        <v/>
      </c>
      <c r="M146" s="20" t="str">
        <f t="shared" si="34"/>
        <v/>
      </c>
      <c r="N146" s="21" t="str">
        <f t="shared" si="37"/>
        <v/>
      </c>
      <c r="O146" s="60" t="str">
        <f>IF(E146&lt;&gt;"",VLOOKUP(E146,$P148:$Q179,2,FALSE),"-")</f>
        <v>-</v>
      </c>
      <c r="P146" s="50" t="str">
        <f t="shared" si="33"/>
        <v/>
      </c>
      <c r="Q146" s="21"/>
      <c r="S146" s="68">
        <f t="shared" si="31"/>
        <v>0</v>
      </c>
      <c r="T146" s="68">
        <f t="shared" si="32"/>
        <v>0</v>
      </c>
    </row>
    <row r="148" spans="2:20" ht="15" hidden="1" customHeight="1">
      <c r="P148" s="50" t="s">
        <v>90</v>
      </c>
      <c r="Q148" s="50">
        <v>1</v>
      </c>
    </row>
    <row r="149" spans="2:20" ht="15" hidden="1" customHeight="1">
      <c r="P149" s="50" t="s">
        <v>141</v>
      </c>
      <c r="Q149" s="50">
        <v>0.5</v>
      </c>
    </row>
    <row r="150" spans="2:20" ht="15" hidden="1" customHeight="1">
      <c r="P150" s="50" t="s">
        <v>143</v>
      </c>
      <c r="Q150" s="50">
        <v>0.3</v>
      </c>
    </row>
    <row r="151" spans="2:20" ht="15" hidden="1" customHeight="1">
      <c r="P151" s="50" t="s">
        <v>145</v>
      </c>
      <c r="Q151" s="50">
        <v>0.2</v>
      </c>
    </row>
    <row r="152" spans="2:20" ht="15" hidden="1" customHeight="1">
      <c r="P152" s="52" t="s">
        <v>146</v>
      </c>
      <c r="Q152" s="62">
        <v>1</v>
      </c>
    </row>
    <row r="153" spans="2:20" ht="15" hidden="1" customHeight="1">
      <c r="P153" s="51" t="s">
        <v>147</v>
      </c>
      <c r="Q153" s="63">
        <v>0.5</v>
      </c>
    </row>
    <row r="154" spans="2:20" ht="15" hidden="1" customHeight="1">
      <c r="P154" s="52" t="s">
        <v>148</v>
      </c>
      <c r="Q154" s="62">
        <v>0.75</v>
      </c>
    </row>
    <row r="155" spans="2:20" ht="15" hidden="1" customHeight="1">
      <c r="P155" s="51" t="s">
        <v>149</v>
      </c>
      <c r="Q155" s="63">
        <v>1</v>
      </c>
    </row>
    <row r="156" spans="2:20" ht="15" hidden="1" customHeight="1">
      <c r="P156" s="52" t="s">
        <v>150</v>
      </c>
      <c r="Q156" s="62">
        <v>0.3</v>
      </c>
    </row>
    <row r="157" spans="2:20" ht="15" hidden="1" customHeight="1">
      <c r="P157" s="51" t="s">
        <v>151</v>
      </c>
      <c r="Q157" s="63">
        <v>0.3</v>
      </c>
    </row>
    <row r="158" spans="2:20" ht="15" hidden="1" customHeight="1">
      <c r="P158" s="52" t="s">
        <v>152</v>
      </c>
      <c r="Q158" s="62">
        <v>0.3</v>
      </c>
    </row>
    <row r="159" spans="2:20" ht="15" hidden="1" customHeight="1">
      <c r="P159" s="51" t="s">
        <v>153</v>
      </c>
      <c r="Q159" s="63">
        <v>0.3</v>
      </c>
    </row>
    <row r="160" spans="2:20" ht="15" hidden="1" customHeight="1">
      <c r="P160" s="52" t="s">
        <v>154</v>
      </c>
      <c r="Q160" s="62">
        <v>0.6</v>
      </c>
    </row>
    <row r="161" spans="16:17" ht="15" hidden="1" customHeight="1">
      <c r="P161" s="51" t="s">
        <v>155</v>
      </c>
      <c r="Q161" s="63">
        <v>0.5</v>
      </c>
    </row>
    <row r="162" spans="16:17" ht="15" hidden="1" customHeight="1">
      <c r="P162" s="52" t="s">
        <v>156</v>
      </c>
      <c r="Q162" s="62">
        <v>0.75</v>
      </c>
    </row>
    <row r="163" spans="16:17" ht="15" hidden="1" customHeight="1">
      <c r="P163" s="51" t="s">
        <v>157</v>
      </c>
      <c r="Q163" s="63">
        <v>1</v>
      </c>
    </row>
    <row r="164" spans="16:17" ht="15" hidden="1" customHeight="1">
      <c r="P164" s="52" t="s">
        <v>158</v>
      </c>
      <c r="Q164" s="62">
        <v>1</v>
      </c>
    </row>
    <row r="165" spans="16:17" ht="15" hidden="1" customHeight="1">
      <c r="P165" s="51" t="s">
        <v>159</v>
      </c>
      <c r="Q165" s="63">
        <v>0.1</v>
      </c>
    </row>
    <row r="166" spans="16:17" ht="15" hidden="1" customHeight="1">
      <c r="P166" s="52" t="s">
        <v>160</v>
      </c>
      <c r="Q166" s="62">
        <v>0.1</v>
      </c>
    </row>
    <row r="167" spans="16:17" ht="15" hidden="1" customHeight="1">
      <c r="P167" s="51" t="s">
        <v>161</v>
      </c>
      <c r="Q167" s="63">
        <v>0.6</v>
      </c>
    </row>
    <row r="168" spans="16:17" ht="15" hidden="1" customHeight="1">
      <c r="P168" s="52" t="s">
        <v>162</v>
      </c>
      <c r="Q168" s="62">
        <v>0.25</v>
      </c>
    </row>
    <row r="169" spans="16:17" ht="15" hidden="1" customHeight="1">
      <c r="P169" s="51" t="s">
        <v>163</v>
      </c>
      <c r="Q169" s="63">
        <v>0.2</v>
      </c>
    </row>
    <row r="170" spans="16:17" ht="15" hidden="1" customHeight="1">
      <c r="P170" s="52" t="s">
        <v>164</v>
      </c>
      <c r="Q170" s="62">
        <v>0.15</v>
      </c>
    </row>
    <row r="171" spans="16:17" ht="15" hidden="1" customHeight="1">
      <c r="P171" s="51" t="s">
        <v>165</v>
      </c>
      <c r="Q171" s="63">
        <v>1</v>
      </c>
    </row>
    <row r="172" spans="16:17" ht="15" hidden="1" customHeight="1">
      <c r="P172" s="52" t="s">
        <v>166</v>
      </c>
      <c r="Q172" s="62">
        <v>0.2</v>
      </c>
    </row>
    <row r="173" spans="16:17" ht="15" hidden="1" customHeight="1">
      <c r="P173" s="51"/>
      <c r="Q173" s="63"/>
    </row>
    <row r="174" spans="16:17" ht="15" hidden="1" customHeight="1">
      <c r="P174" s="52"/>
      <c r="Q174" s="62"/>
    </row>
    <row r="175" spans="16:17" ht="15" hidden="1" customHeight="1">
      <c r="P175" s="51"/>
      <c r="Q175" s="63"/>
    </row>
    <row r="176" spans="16:17" ht="15" hidden="1" customHeight="1">
      <c r="P176" s="52"/>
      <c r="Q176" s="62"/>
    </row>
    <row r="177" spans="16:17" ht="15" hidden="1" customHeight="1">
      <c r="P177" s="51"/>
      <c r="Q177" s="63"/>
    </row>
    <row r="178" spans="16:17" ht="15" hidden="1" customHeight="1">
      <c r="P178" s="52"/>
      <c r="Q178" s="62"/>
    </row>
    <row r="179" spans="16:17" ht="15" hidden="1" customHeight="1">
      <c r="P179" s="51"/>
      <c r="Q179" s="63"/>
    </row>
    <row r="180" spans="16:17" ht="15" hidden="1" customHeight="1">
      <c r="P180" s="52"/>
      <c r="Q180" s="62"/>
    </row>
    <row r="181" spans="16:17" ht="15" hidden="1" customHeight="1">
      <c r="P181" s="51"/>
      <c r="Q181" s="63"/>
    </row>
    <row r="182" spans="16:17" ht="15" hidden="1" customHeight="1">
      <c r="P182" s="52"/>
      <c r="Q182" s="62"/>
    </row>
    <row r="183" spans="16:17" ht="15" hidden="1" customHeight="1">
      <c r="P183" s="51"/>
      <c r="Q183" s="63"/>
    </row>
    <row r="184" spans="16:17" ht="15" hidden="1" customHeight="1">
      <c r="P184" s="52"/>
      <c r="Q184" s="62"/>
    </row>
    <row r="65278" ht="12.75" customHeight="1"/>
    <row r="65279" ht="12.75" customHeight="1"/>
    <row r="65280" ht="12.75" customHeight="1"/>
    <row r="65281" ht="12.75" customHeight="1"/>
    <row r="65282" ht="12.75" customHeight="1"/>
    <row r="65283" ht="12.75" customHeight="1"/>
    <row r="65284" ht="12.75" customHeight="1"/>
    <row r="65285" ht="12.75" customHeight="1"/>
    <row r="65286" ht="12.75" customHeight="1"/>
    <row r="65287" ht="12.75" customHeight="1"/>
    <row r="65288" ht="12.75" customHeight="1"/>
    <row r="65289" ht="12.75" customHeight="1"/>
    <row r="65290" ht="12.75" customHeight="1"/>
    <row r="65291" ht="12.75" customHeight="1"/>
    <row r="65292" ht="12.75" customHeight="1"/>
    <row r="65293" ht="12.75" customHeight="1"/>
    <row r="65294" ht="12.75" customHeight="1"/>
    <row r="65295" ht="12.75" customHeight="1"/>
    <row r="65296" ht="12.75" customHeight="1"/>
    <row r="65297" ht="12.75" customHeight="1"/>
    <row r="65298" ht="12.75" customHeight="1"/>
    <row r="65299" ht="12.75" customHeight="1"/>
    <row r="65300" ht="12.75" customHeight="1"/>
    <row r="65301" ht="12.75" customHeight="1"/>
    <row r="65302" ht="12.75" customHeight="1"/>
    <row r="65303" ht="12.75" customHeight="1"/>
    <row r="65304" ht="12.75" customHeight="1"/>
    <row r="65305" ht="12.75" customHeight="1"/>
    <row r="65306" ht="12.75" customHeight="1"/>
    <row r="65307" ht="12.75" customHeight="1"/>
    <row r="65308" ht="12.75" customHeight="1"/>
    <row r="65309" ht="12.75" customHeight="1"/>
    <row r="65310" ht="12.75" customHeight="1"/>
    <row r="65311" ht="12.75" customHeight="1"/>
    <row r="65312" ht="12.75" customHeight="1"/>
    <row r="65313" ht="12.75" customHeight="1"/>
    <row r="65314" ht="12.75" customHeight="1"/>
    <row r="65315" ht="12.75" customHeight="1"/>
    <row r="65316" ht="12.75" customHeight="1"/>
    <row r="65317" ht="12.75" customHeight="1"/>
    <row r="65318" ht="12.75" customHeight="1"/>
    <row r="65319" ht="12.75" customHeight="1"/>
    <row r="65320" ht="12.75" customHeight="1"/>
    <row r="65321" ht="12.75" customHeight="1"/>
    <row r="65322" ht="12.75" customHeight="1"/>
    <row r="65323" ht="12.75" customHeight="1"/>
    <row r="65324" ht="12.75" customHeight="1"/>
    <row r="65325" ht="12.75" customHeight="1"/>
    <row r="65326" ht="12.75" customHeight="1"/>
    <row r="65327" ht="12.75" customHeight="1"/>
    <row r="65328" ht="12.75" customHeight="1"/>
    <row r="65329" ht="12.75" customHeight="1"/>
    <row r="65330" ht="12.75" customHeight="1"/>
    <row r="65331" ht="12.75" customHeight="1"/>
    <row r="65332" ht="12.75" customHeight="1"/>
    <row r="65333" ht="12.75" customHeight="1"/>
    <row r="65334" ht="12.75" customHeight="1"/>
    <row r="65335" ht="12.75" customHeight="1"/>
    <row r="65336" ht="12.75" customHeight="1"/>
    <row r="65337" ht="12.75" customHeight="1"/>
    <row r="65338" ht="12.75" customHeight="1"/>
    <row r="65339" ht="12.75" customHeight="1"/>
    <row r="65340" ht="12.75" customHeight="1"/>
    <row r="65341" ht="12.75" customHeight="1"/>
    <row r="65342" ht="12.75" customHeight="1"/>
    <row r="65343" ht="12.75" customHeight="1"/>
    <row r="65344" ht="12.75" customHeight="1"/>
    <row r="65345" ht="12.75" customHeight="1"/>
    <row r="65346" ht="12.75" customHeight="1"/>
    <row r="65347" ht="12.75" customHeight="1"/>
    <row r="65348" ht="12.75" customHeight="1"/>
    <row r="65349" ht="12.75" customHeight="1"/>
    <row r="65350" ht="12.75" customHeight="1"/>
    <row r="65351" ht="12.75" customHeight="1"/>
    <row r="65352" ht="12.75" customHeight="1"/>
    <row r="65353" ht="12.75" customHeight="1"/>
    <row r="65354" ht="12.75" customHeight="1"/>
    <row r="65355" ht="12.75" customHeight="1"/>
    <row r="65356" ht="12.75" customHeight="1"/>
    <row r="65357" ht="12.75" customHeight="1"/>
    <row r="65358" ht="12.75" customHeight="1"/>
    <row r="65359" ht="12.75" customHeight="1"/>
    <row r="65360" ht="12.75" customHeight="1"/>
    <row r="65361" ht="12.75" customHeight="1"/>
    <row r="65362" ht="12.75" customHeight="1"/>
    <row r="65363" ht="12.75" customHeight="1"/>
    <row r="65364" ht="12.75" customHeight="1"/>
    <row r="65365" ht="12.75" customHeight="1"/>
    <row r="65366" ht="12.75" customHeight="1"/>
    <row r="65367" ht="12.75" customHeight="1"/>
    <row r="65368" ht="12.75" customHeight="1"/>
  </sheetData>
  <conditionalFormatting sqref="E4:E146">
    <cfRule type="cellIs" dxfId="32" priority="21" stopIfTrue="1" operator="equal">
      <formula>"A"</formula>
    </cfRule>
    <cfRule type="cellIs" dxfId="31" priority="22" stopIfTrue="1" operator="equal">
      <formula>"E"</formula>
    </cfRule>
    <cfRule type="cellIs" dxfId="30" priority="23" stopIfTrue="1" operator="equal">
      <formula>"I"</formula>
    </cfRule>
  </conditionalFormatting>
  <conditionalFormatting sqref="J4:J146">
    <cfRule type="expression" dxfId="29" priority="8" stopIfTrue="1">
      <formula>IF( AND( OR( E4="Manutenção Interface", E4="Paginas Estáticas" ), J4=""), TRUE)</formula>
    </cfRule>
  </conditionalFormatting>
  <dataValidations count="2">
    <dataValidation type="list" allowBlank="1" showErrorMessage="1" errorTitle="Erro" error="Não digite valores. Escolha pela combo." promptTitle="Tipo de manutenção:" prompt="ALI - Arquivo lógico interno_x000a_AIE - Arquivo de interface externa" sqref="D4:D146" xr:uid="{3BDF50FB-AC01-4C3E-B012-2A6598BFE9DF}">
      <formula1>"ALI,AIE,EE,CE,SE"</formula1>
      <formula2>0</formula2>
    </dataValidation>
    <dataValidation type="list" allowBlank="1" showErrorMessage="1" errorTitle="Erro" error="Não digite valores. Escolha pela combo." promptTitle="Tipo de manutenção:" prompt="ALI - Arquivo lógico interno_x000a_AIE - Arquivo de interface externa" sqref="E4:E146" xr:uid="{B828A27B-ACF8-4BB6-B5C0-99F72663AC0C}">
      <formula1>$P$148:$P$172</formula1>
    </dataValidation>
  </dataValidations>
  <pageMargins left="0.51181102362204722" right="0.51181102362204722" top="0.78740157480314965" bottom="0.78740157480314965" header="0.31496062992125984" footer="0.31496062992125984"/>
  <pageSetup paperSize="9" scale="23" fitToWidth="0" fitToHeight="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3931D-1382-4CDF-ADBC-A41738A0A284}">
  <sheetPr codeName="Planilha3">
    <pageSetUpPr fitToPage="1"/>
  </sheetPr>
  <dimension ref="B2:W157"/>
  <sheetViews>
    <sheetView showGridLines="0" tabSelected="1" showRuler="0" zoomScaleNormal="100" zoomScalePageLayoutView="75" workbookViewId="0"/>
  </sheetViews>
  <sheetFormatPr defaultRowHeight="14.25"/>
  <cols>
    <col min="2" max="2" width="9" customWidth="1"/>
    <col min="3" max="5" width="10.375" customWidth="1"/>
    <col min="6" max="7" width="8.75" customWidth="1"/>
    <col min="8" max="8" width="9.75" customWidth="1"/>
    <col min="9" max="9" width="7.875" bestFit="1" customWidth="1"/>
    <col min="10" max="10" width="7.375" bestFit="1" customWidth="1"/>
    <col min="11" max="11" width="9.25" bestFit="1" customWidth="1"/>
    <col min="12" max="12" width="8.125" bestFit="1" customWidth="1"/>
    <col min="13" max="13" width="5.25" bestFit="1" customWidth="1"/>
    <col min="14" max="14" width="5.375" bestFit="1" customWidth="1"/>
    <col min="15" max="15" width="10.25" customWidth="1"/>
    <col min="16" max="16" width="8.25" customWidth="1"/>
    <col min="18" max="18" width="8.625" hidden="1" customWidth="1"/>
    <col min="19" max="19" width="5.75" hidden="1" customWidth="1"/>
    <col min="20" max="21" width="9" hidden="1" customWidth="1"/>
    <col min="22" max="22" width="19.375" hidden="1" customWidth="1"/>
    <col min="23" max="23" width="9" hidden="1" customWidth="1"/>
    <col min="24" max="26" width="9" customWidth="1"/>
  </cols>
  <sheetData>
    <row r="2" spans="2:16">
      <c r="B2" s="26"/>
      <c r="C2" s="27"/>
      <c r="D2" s="27"/>
      <c r="E2" s="27"/>
      <c r="F2" s="27"/>
      <c r="G2" s="27"/>
      <c r="H2" s="27"/>
      <c r="I2" s="27"/>
      <c r="J2" s="27"/>
      <c r="K2" s="27"/>
      <c r="L2" s="27"/>
      <c r="M2" s="27"/>
      <c r="N2" s="27"/>
      <c r="O2" s="27"/>
      <c r="P2" s="28"/>
    </row>
    <row r="3" spans="2:16" ht="15">
      <c r="B3" s="136" t="str">
        <f>CONCATENATE("Chamado: ",Contagem!E2," / ",Contagem!F2)</f>
        <v>Chamado: 3600 / 2026</v>
      </c>
      <c r="C3" s="137"/>
      <c r="D3" s="137"/>
      <c r="E3" s="137"/>
      <c r="F3" s="137"/>
      <c r="G3" s="137"/>
      <c r="H3" s="137"/>
      <c r="I3" s="137"/>
      <c r="J3" s="137"/>
      <c r="K3" s="137"/>
      <c r="L3" s="137"/>
      <c r="M3" s="137"/>
      <c r="N3" s="137"/>
      <c r="O3" s="137"/>
      <c r="P3" s="138"/>
    </row>
    <row r="4" spans="2:16">
      <c r="B4" s="139" t="str">
        <f>UPPER(Contagem!C3)</f>
        <v>CNPJ ALFANUMERICO</v>
      </c>
      <c r="C4" s="140"/>
      <c r="D4" s="140"/>
      <c r="E4" s="140"/>
      <c r="F4" s="140"/>
      <c r="G4" s="140"/>
      <c r="H4" s="140"/>
      <c r="I4" s="140"/>
      <c r="J4" s="140"/>
      <c r="K4" s="140"/>
      <c r="L4" s="140"/>
      <c r="M4" s="140"/>
      <c r="N4" s="140"/>
      <c r="O4" s="140"/>
      <c r="P4" s="141"/>
    </row>
    <row r="5" spans="2:16">
      <c r="B5" s="142"/>
      <c r="C5" s="143"/>
      <c r="D5" s="143"/>
      <c r="E5" s="143"/>
      <c r="F5" s="143"/>
      <c r="G5" s="143"/>
      <c r="H5" s="143"/>
      <c r="I5" s="143"/>
      <c r="J5" s="143"/>
      <c r="K5" s="143"/>
      <c r="L5" s="143"/>
      <c r="M5" s="143"/>
      <c r="N5" s="143"/>
      <c r="O5" s="143"/>
      <c r="P5" s="144"/>
    </row>
    <row r="6" spans="2:16" ht="15.75">
      <c r="B6" s="164" t="s">
        <v>31</v>
      </c>
      <c r="C6" s="164"/>
      <c r="D6" s="164"/>
      <c r="E6" s="164"/>
      <c r="F6" s="164"/>
      <c r="G6" s="164"/>
      <c r="H6" s="164"/>
      <c r="I6" s="164"/>
      <c r="J6" s="164"/>
      <c r="K6" s="164"/>
      <c r="L6" s="164"/>
      <c r="M6" s="164"/>
      <c r="N6" s="164"/>
      <c r="O6" s="164"/>
      <c r="P6" s="164"/>
    </row>
    <row r="7" spans="2:16" ht="20.25" customHeight="1">
      <c r="B7" s="165" t="s">
        <v>32</v>
      </c>
      <c r="C7" s="165"/>
      <c r="D7" s="165"/>
      <c r="E7" s="165"/>
      <c r="F7" s="165"/>
      <c r="G7" s="165"/>
      <c r="H7" s="165"/>
      <c r="I7" s="165"/>
      <c r="J7" s="165"/>
      <c r="K7" s="165"/>
      <c r="L7" s="165"/>
      <c r="M7" s="165"/>
      <c r="N7" s="165"/>
      <c r="O7" s="165"/>
      <c r="P7" s="165"/>
    </row>
    <row r="8" spans="2:16" ht="15">
      <c r="B8" s="145" t="s">
        <v>57</v>
      </c>
      <c r="C8" s="145"/>
      <c r="D8" s="170" t="str">
        <f>Contagem!C9</f>
        <v>SIGRH - Sistema Integrado de Gestão de Recursos Humanos</v>
      </c>
      <c r="E8" s="170"/>
      <c r="F8" s="170"/>
      <c r="G8" s="170"/>
      <c r="H8" s="170"/>
      <c r="I8" s="170"/>
      <c r="J8" s="170"/>
      <c r="K8" s="170"/>
      <c r="L8" s="170"/>
      <c r="M8" s="170"/>
      <c r="N8" s="170"/>
      <c r="O8" s="170"/>
      <c r="P8" s="170"/>
    </row>
    <row r="9" spans="2:16" ht="15">
      <c r="B9" s="145" t="s">
        <v>33</v>
      </c>
      <c r="C9" s="145"/>
      <c r="D9" s="146" t="str">
        <f>IF(Contagem!C11&lt;&gt;"",Contagem!C11,"")</f>
        <v>Thiago Zimmer Branco da Silva</v>
      </c>
      <c r="E9" s="146"/>
      <c r="F9" s="146"/>
      <c r="G9" s="146"/>
      <c r="H9" s="146"/>
      <c r="I9" s="145" t="s">
        <v>34</v>
      </c>
      <c r="J9" s="145"/>
      <c r="K9" s="146" t="str">
        <f>IF(Contagem!C12&lt;&gt;"",Contagem!C12,"")</f>
        <v>Josseli dos Reis</v>
      </c>
      <c r="L9" s="146"/>
      <c r="M9" s="146"/>
      <c r="N9" s="146"/>
      <c r="O9" s="146"/>
      <c r="P9" s="146"/>
    </row>
    <row r="10" spans="2:16" ht="15">
      <c r="B10" s="145" t="s">
        <v>35</v>
      </c>
      <c r="C10" s="145"/>
      <c r="D10" s="147">
        <f>IF(Contagem!E11&lt;&gt;"",Contagem!E11,"")</f>
        <v>46181</v>
      </c>
      <c r="E10" s="147"/>
      <c r="F10" s="147"/>
      <c r="G10" s="147"/>
      <c r="H10" s="147"/>
      <c r="I10" s="145" t="s">
        <v>58</v>
      </c>
      <c r="J10" s="145"/>
      <c r="K10" s="147">
        <f>IF(Contagem!E12&lt;&gt;"",Contagem!E12,"")</f>
        <v>46182</v>
      </c>
      <c r="L10" s="146"/>
      <c r="M10" s="146"/>
      <c r="N10" s="146"/>
      <c r="O10" s="146"/>
      <c r="P10" s="146"/>
    </row>
    <row r="11" spans="2:16" ht="15">
      <c r="B11" s="176" t="s">
        <v>56</v>
      </c>
      <c r="C11" s="176"/>
      <c r="D11" s="176"/>
      <c r="E11" s="176"/>
      <c r="F11" s="176"/>
      <c r="G11" s="176"/>
      <c r="H11" s="176"/>
      <c r="I11" s="186" t="s">
        <v>55</v>
      </c>
      <c r="J11" s="186"/>
      <c r="K11" s="186"/>
      <c r="L11" s="186"/>
      <c r="M11" s="186"/>
      <c r="N11" s="186"/>
      <c r="O11" s="186"/>
      <c r="P11" s="186"/>
    </row>
    <row r="12" spans="2:16" ht="24" customHeight="1">
      <c r="B12" s="176"/>
      <c r="C12" s="176"/>
      <c r="D12" s="176"/>
      <c r="E12" s="176"/>
      <c r="F12" s="176"/>
      <c r="G12" s="176"/>
      <c r="H12" s="176"/>
      <c r="I12" s="175" t="s">
        <v>36</v>
      </c>
      <c r="J12" s="175"/>
      <c r="K12" s="175"/>
      <c r="L12" s="175"/>
      <c r="M12" s="175"/>
      <c r="N12" s="175" t="s">
        <v>37</v>
      </c>
      <c r="O12" s="175"/>
      <c r="P12" s="175"/>
    </row>
    <row r="13" spans="2:16" ht="15">
      <c r="B13" s="176"/>
      <c r="C13" s="176"/>
      <c r="D13" s="176"/>
      <c r="E13" s="176"/>
      <c r="F13" s="176"/>
      <c r="G13" s="176"/>
      <c r="H13" s="176"/>
      <c r="I13" s="90" t="s">
        <v>221</v>
      </c>
      <c r="J13" s="90" t="s">
        <v>222</v>
      </c>
      <c r="K13" s="90" t="s">
        <v>218</v>
      </c>
      <c r="L13" s="90" t="s">
        <v>219</v>
      </c>
      <c r="M13" s="90" t="s">
        <v>220</v>
      </c>
      <c r="N13" s="36" t="s">
        <v>39</v>
      </c>
      <c r="O13" s="36" t="s">
        <v>40</v>
      </c>
      <c r="P13" s="36" t="s">
        <v>30</v>
      </c>
    </row>
    <row r="14" spans="2:16" ht="15">
      <c r="B14" s="42" t="str">
        <f>IF(Funções!B4&lt;&gt;"",Funções!B4,"")</f>
        <v>2.1</v>
      </c>
      <c r="C14" s="44" t="str">
        <f>IF(Funções!B4&lt;&gt;"",Funções!C4,"")</f>
        <v>Manter Órgão</v>
      </c>
      <c r="D14" s="40"/>
      <c r="E14" s="40"/>
      <c r="F14" s="40"/>
      <c r="G14" s="40"/>
      <c r="H14" s="41"/>
      <c r="I14" s="39" t="str">
        <f>IF(Funções!D4&lt;&gt;"",Funções!D4,"")</f>
        <v/>
      </c>
      <c r="J14" s="39" t="str">
        <f>IF(Funções!F4&lt;&gt;"",Funções!F4,"")</f>
        <v/>
      </c>
      <c r="K14" s="39" t="str">
        <f>IF(Funções!H4&lt;&gt;"",Funções!H4,"")</f>
        <v/>
      </c>
      <c r="L14" s="39" t="str">
        <f>IF(Funções!M4&lt;&gt;"",Funções!M4,"")</f>
        <v/>
      </c>
      <c r="M14" s="39" t="str">
        <f>IF(Funções!N4&lt;&gt;"",Funções!N4,"")</f>
        <v/>
      </c>
      <c r="N14" s="39" t="str">
        <f>IF(Funções!E4&lt;&gt;"",Funções!E4,"")</f>
        <v/>
      </c>
      <c r="O14" s="39" t="str">
        <f>L14</f>
        <v/>
      </c>
      <c r="P14" s="43" t="str">
        <f>IF(Funções!P4&lt;&gt;"",Funções!P4,"")</f>
        <v/>
      </c>
    </row>
    <row r="15" spans="2:16" ht="15">
      <c r="B15" s="42" t="str">
        <f>IF(Funções!B5&lt;&gt;"",Funções!B5,"")</f>
        <v/>
      </c>
      <c r="C15" s="66" t="str">
        <f>IF(Funções!C5&lt;&gt;"",Funções!C5,"")</f>
        <v xml:space="preserve">Incluir Órgão </v>
      </c>
      <c r="D15" s="64"/>
      <c r="E15" s="64"/>
      <c r="F15" s="64"/>
      <c r="G15" s="64"/>
      <c r="H15" s="65"/>
      <c r="I15" s="39" t="str">
        <f>IF(Funções!D5&lt;&gt;"",Funções!D5,"")</f>
        <v>EE</v>
      </c>
      <c r="J15" s="39">
        <f>IF(Funções!F5&lt;&gt;"",Funções!F5,"")</f>
        <v>22</v>
      </c>
      <c r="K15" s="39">
        <f>IF(Funções!H5&lt;&gt;"",Funções!H5,"")</f>
        <v>2</v>
      </c>
      <c r="L15" s="39" t="str">
        <f>IF(Funções!M5&lt;&gt;"",Funções!M5,"")</f>
        <v>Alta</v>
      </c>
      <c r="M15" s="39">
        <f>IF(Funções!N5&lt;&gt;"",Funções!N5,"")</f>
        <v>6</v>
      </c>
      <c r="N15" s="39" t="str">
        <f>IF(Funções!E5&lt;&gt;"",Funções!E5,"")</f>
        <v>A</v>
      </c>
      <c r="O15" s="39" t="str">
        <f>L15</f>
        <v>Alta</v>
      </c>
      <c r="P15" s="43">
        <f>IF(Funções!P5&lt;&gt;"",Funções!P5,"")</f>
        <v>3</v>
      </c>
    </row>
    <row r="16" spans="2:16" ht="15">
      <c r="B16" s="42" t="str">
        <f>IF(Funções!B6&lt;&gt;"",Funções!B6,"")</f>
        <v/>
      </c>
      <c r="C16" s="66" t="str">
        <f>IF(Funções!C6&lt;&gt;"",Funções!C6,"")</f>
        <v xml:space="preserve">Alterar Órgão </v>
      </c>
      <c r="D16" s="64"/>
      <c r="E16" s="64"/>
      <c r="F16" s="64"/>
      <c r="G16" s="64"/>
      <c r="H16" s="65"/>
      <c r="I16" s="39" t="str">
        <f>IF(Funções!D6&lt;&gt;"",Funções!D6,"")</f>
        <v>EE</v>
      </c>
      <c r="J16" s="39">
        <f>IF(Funções!F6&lt;&gt;"",Funções!F6,"")</f>
        <v>25</v>
      </c>
      <c r="K16" s="39">
        <f>IF(Funções!H6&lt;&gt;"",Funções!H6,"")</f>
        <v>2</v>
      </c>
      <c r="L16" s="39" t="str">
        <f>IF(Funções!M6&lt;&gt;"",Funções!M6,"")</f>
        <v>Alta</v>
      </c>
      <c r="M16" s="39">
        <f>IF(Funções!N6&lt;&gt;"",Funções!N6,"")</f>
        <v>6</v>
      </c>
      <c r="N16" s="39" t="str">
        <f>IF(Funções!E6&lt;&gt;"",Funções!E6,"")</f>
        <v>A</v>
      </c>
      <c r="O16" s="39" t="str">
        <f t="shared" ref="O16:O75" si="0">L16</f>
        <v>Alta</v>
      </c>
      <c r="P16" s="43">
        <f>IF(Funções!P6&lt;&gt;"",Funções!P6,"")</f>
        <v>3</v>
      </c>
    </row>
    <row r="17" spans="2:16" ht="15">
      <c r="B17" s="42" t="str">
        <f>IF(Funções!B7&lt;&gt;"",Funções!B7,"")</f>
        <v>2.2</v>
      </c>
      <c r="C17" s="105" t="str">
        <f>IF(Funções!C7&lt;&gt;"",Funções!C7,"")</f>
        <v>Manter Unidade Organizacional</v>
      </c>
      <c r="D17" s="64"/>
      <c r="E17" s="64"/>
      <c r="F17" s="64"/>
      <c r="G17" s="64"/>
      <c r="H17" s="65"/>
      <c r="I17" s="39" t="str">
        <f>IF(Funções!D7&lt;&gt;"",Funções!D7,"")</f>
        <v/>
      </c>
      <c r="J17" s="39" t="str">
        <f>IF(Funções!F7&lt;&gt;"",Funções!F7,"")</f>
        <v/>
      </c>
      <c r="K17" s="39" t="str">
        <f>IF(Funções!H7&lt;&gt;"",Funções!H7,"")</f>
        <v/>
      </c>
      <c r="L17" s="39" t="str">
        <f>IF(Funções!M7&lt;&gt;"",Funções!M7,"")</f>
        <v/>
      </c>
      <c r="M17" s="39" t="str">
        <f>IF(Funções!N7&lt;&gt;"",Funções!N7,"")</f>
        <v/>
      </c>
      <c r="N17" s="39" t="str">
        <f>IF(Funções!E7&lt;&gt;"",Funções!E7,"")</f>
        <v/>
      </c>
      <c r="O17" s="39" t="str">
        <f t="shared" si="0"/>
        <v/>
      </c>
      <c r="P17" s="43" t="str">
        <f>IF(Funções!P7&lt;&gt;"",Funções!P7,"")</f>
        <v/>
      </c>
    </row>
    <row r="18" spans="2:16" ht="15">
      <c r="B18" s="42" t="str">
        <f>IF(Funções!B8&lt;&gt;"",Funções!B8,"")</f>
        <v/>
      </c>
      <c r="C18" s="66" t="str">
        <f>IF(Funções!C8&lt;&gt;"",Funções!C8,"")</f>
        <v xml:space="preserve">Incluir Unidade Organizacional </v>
      </c>
      <c r="D18" s="64"/>
      <c r="E18" s="64"/>
      <c r="F18" s="64"/>
      <c r="G18" s="64"/>
      <c r="H18" s="65"/>
      <c r="I18" s="39" t="str">
        <f>IF(Funções!D8&lt;&gt;"",Funções!D8,"")</f>
        <v>EE</v>
      </c>
      <c r="J18" s="39">
        <f>IF(Funções!F8&lt;&gt;"",Funções!F8,"")</f>
        <v>22</v>
      </c>
      <c r="K18" s="39">
        <f>IF(Funções!H8&lt;&gt;"",Funções!H8,"")</f>
        <v>2</v>
      </c>
      <c r="L18" s="39" t="str">
        <f>IF(Funções!M8&lt;&gt;"",Funções!M8,"")</f>
        <v>Alta</v>
      </c>
      <c r="M18" s="39">
        <f>IF(Funções!N8&lt;&gt;"",Funções!N8,"")</f>
        <v>6</v>
      </c>
      <c r="N18" s="39" t="str">
        <f>IF(Funções!E8&lt;&gt;"",Funções!E8,"")</f>
        <v>A</v>
      </c>
      <c r="O18" s="39" t="str">
        <f t="shared" si="0"/>
        <v>Alta</v>
      </c>
      <c r="P18" s="43">
        <f>IF(Funções!P8&lt;&gt;"",Funções!P8,"")</f>
        <v>3</v>
      </c>
    </row>
    <row r="19" spans="2:16" ht="15">
      <c r="B19" s="42" t="str">
        <f>IF(Funções!B9&lt;&gt;"",Funções!B9,"")</f>
        <v/>
      </c>
      <c r="C19" s="66" t="str">
        <f>IF(Funções!C9&lt;&gt;"",Funções!C9,"")</f>
        <v xml:space="preserve">Alterar Unidade Organizacional </v>
      </c>
      <c r="D19" s="64"/>
      <c r="E19" s="64"/>
      <c r="F19" s="64"/>
      <c r="G19" s="64"/>
      <c r="H19" s="65"/>
      <c r="I19" s="39" t="str">
        <f>IF(Funções!D9&lt;&gt;"",Funções!D9,"")</f>
        <v>EE</v>
      </c>
      <c r="J19" s="39">
        <f>IF(Funções!F9&lt;&gt;"",Funções!F9,"")</f>
        <v>22</v>
      </c>
      <c r="K19" s="39">
        <f>IF(Funções!H9&lt;&gt;"",Funções!H9,"")</f>
        <v>2</v>
      </c>
      <c r="L19" s="39" t="str">
        <f>IF(Funções!M9&lt;&gt;"",Funções!M9,"")</f>
        <v>Alta</v>
      </c>
      <c r="M19" s="39">
        <f>IF(Funções!N9&lt;&gt;"",Funções!N9,"")</f>
        <v>6</v>
      </c>
      <c r="N19" s="39" t="str">
        <f>IF(Funções!E9&lt;&gt;"",Funções!E9,"")</f>
        <v>A</v>
      </c>
      <c r="O19" s="39" t="str">
        <f t="shared" si="0"/>
        <v>Alta</v>
      </c>
      <c r="P19" s="43">
        <f>IF(Funções!P9&lt;&gt;"",Funções!P9,"")</f>
        <v>3</v>
      </c>
    </row>
    <row r="20" spans="2:16" ht="15">
      <c r="B20" s="42" t="str">
        <f>IF(Funções!B10&lt;&gt;"",Funções!B10,"")</f>
        <v>2.3</v>
      </c>
      <c r="C20" s="105" t="str">
        <f>IF(Funções!C10&lt;&gt;"",Funções!C10,"")</f>
        <v>Manter Orgaos Externos</v>
      </c>
      <c r="D20" s="64"/>
      <c r="E20" s="64"/>
      <c r="F20" s="64"/>
      <c r="G20" s="64"/>
      <c r="H20" s="65"/>
      <c r="I20" s="39" t="str">
        <f>IF(Funções!D10&lt;&gt;"",Funções!D10,"")</f>
        <v/>
      </c>
      <c r="J20" s="39" t="str">
        <f>IF(Funções!F10&lt;&gt;"",Funções!F10,"")</f>
        <v/>
      </c>
      <c r="K20" s="39" t="str">
        <f>IF(Funções!H10&lt;&gt;"",Funções!H10,"")</f>
        <v/>
      </c>
      <c r="L20" s="39" t="str">
        <f>IF(Funções!M10&lt;&gt;"",Funções!M10,"")</f>
        <v/>
      </c>
      <c r="M20" s="39" t="str">
        <f>IF(Funções!N10&lt;&gt;"",Funções!N10,"")</f>
        <v/>
      </c>
      <c r="N20" s="39" t="str">
        <f>IF(Funções!E10&lt;&gt;"",Funções!E10,"")</f>
        <v/>
      </c>
      <c r="O20" s="39" t="str">
        <f t="shared" si="0"/>
        <v/>
      </c>
      <c r="P20" s="43" t="str">
        <f>IF(Funções!P10&lt;&gt;"",Funções!P10,"")</f>
        <v/>
      </c>
    </row>
    <row r="21" spans="2:16" ht="15">
      <c r="B21" s="42" t="str">
        <f>IF(Funções!B11&lt;&gt;"",Funções!B11,"")</f>
        <v/>
      </c>
      <c r="C21" s="66" t="str">
        <f>IF(Funções!C11&lt;&gt;"",Funções!C11,"")</f>
        <v xml:space="preserve">Incluir Orgaos Externos </v>
      </c>
      <c r="D21" s="64"/>
      <c r="E21" s="64"/>
      <c r="F21" s="64"/>
      <c r="G21" s="64"/>
      <c r="H21" s="65"/>
      <c r="I21" s="39" t="str">
        <f>IF(Funções!D11&lt;&gt;"",Funções!D11,"")</f>
        <v>EE</v>
      </c>
      <c r="J21" s="39">
        <f>IF(Funções!F11&lt;&gt;"",Funções!F11,"")</f>
        <v>14</v>
      </c>
      <c r="K21" s="39">
        <f>IF(Funções!H11&lt;&gt;"",Funções!H11,"")</f>
        <v>2</v>
      </c>
      <c r="L21" s="39" t="str">
        <f>IF(Funções!M11&lt;&gt;"",Funções!M11,"")</f>
        <v>Média</v>
      </c>
      <c r="M21" s="39">
        <f>IF(Funções!N11&lt;&gt;"",Funções!N11,"")</f>
        <v>4</v>
      </c>
      <c r="N21" s="39" t="str">
        <f>IF(Funções!E11&lt;&gt;"",Funções!E11,"")</f>
        <v>A</v>
      </c>
      <c r="O21" s="39" t="str">
        <f t="shared" si="0"/>
        <v>Média</v>
      </c>
      <c r="P21" s="43">
        <f>IF(Funções!P11&lt;&gt;"",Funções!P11,"")</f>
        <v>2</v>
      </c>
    </row>
    <row r="22" spans="2:16" ht="15">
      <c r="B22" s="42" t="str">
        <f>IF(Funções!B12&lt;&gt;"",Funções!B12,"")</f>
        <v/>
      </c>
      <c r="C22" s="66" t="str">
        <f>IF(Funções!C12&lt;&gt;"",Funções!C12,"")</f>
        <v xml:space="preserve">Alterar Orgaos Externos </v>
      </c>
      <c r="D22" s="64"/>
      <c r="E22" s="64"/>
      <c r="F22" s="64"/>
      <c r="G22" s="64"/>
      <c r="H22" s="65"/>
      <c r="I22" s="39" t="str">
        <f>IF(Funções!D12&lt;&gt;"",Funções!D12,"")</f>
        <v>EE</v>
      </c>
      <c r="J22" s="39">
        <f>IF(Funções!F12&lt;&gt;"",Funções!F12,"")</f>
        <v>14</v>
      </c>
      <c r="K22" s="39">
        <f>IF(Funções!H12&lt;&gt;"",Funções!H12,"")</f>
        <v>2</v>
      </c>
      <c r="L22" s="39" t="str">
        <f>IF(Funções!M12&lt;&gt;"",Funções!M12,"")</f>
        <v>Média</v>
      </c>
      <c r="M22" s="39">
        <f>IF(Funções!N12&lt;&gt;"",Funções!N12,"")</f>
        <v>4</v>
      </c>
      <c r="N22" s="39" t="str">
        <f>IF(Funções!E12&lt;&gt;"",Funções!E12,"")</f>
        <v>A</v>
      </c>
      <c r="O22" s="39" t="str">
        <f t="shared" si="0"/>
        <v>Média</v>
      </c>
      <c r="P22" s="43">
        <f>IF(Funções!P12&lt;&gt;"",Funções!P12,"")</f>
        <v>2</v>
      </c>
    </row>
    <row r="23" spans="2:16" ht="15">
      <c r="B23" s="42" t="str">
        <f>IF(Funções!B13&lt;&gt;"",Funções!B13,"")</f>
        <v>2.4</v>
      </c>
      <c r="C23" s="105" t="str">
        <f>IF(Funções!C13&lt;&gt;"",Funções!C13,"")</f>
        <v>Manter Prestadores de Servico</v>
      </c>
      <c r="D23" s="64"/>
      <c r="E23" s="64"/>
      <c r="F23" s="64"/>
      <c r="G23" s="64"/>
      <c r="H23" s="65"/>
      <c r="I23" s="39" t="str">
        <f>IF(Funções!D13&lt;&gt;"",Funções!D13,"")</f>
        <v/>
      </c>
      <c r="J23" s="39" t="str">
        <f>IF(Funções!F13&lt;&gt;"",Funções!F13,"")</f>
        <v/>
      </c>
      <c r="K23" s="39" t="str">
        <f>IF(Funções!H13&lt;&gt;"",Funções!H13,"")</f>
        <v/>
      </c>
      <c r="L23" s="39" t="str">
        <f>IF(Funções!M13&lt;&gt;"",Funções!M13,"")</f>
        <v/>
      </c>
      <c r="M23" s="39" t="str">
        <f>IF(Funções!N13&lt;&gt;"",Funções!N13,"")</f>
        <v/>
      </c>
      <c r="N23" s="39" t="str">
        <f>IF(Funções!E13&lt;&gt;"",Funções!E13,"")</f>
        <v/>
      </c>
      <c r="O23" s="39" t="str">
        <f t="shared" si="0"/>
        <v/>
      </c>
      <c r="P23" s="43" t="str">
        <f>IF(Funções!P13&lt;&gt;"",Funções!P13,"")</f>
        <v/>
      </c>
    </row>
    <row r="24" spans="2:16" ht="15">
      <c r="B24" s="42" t="str">
        <f>IF(Funções!B14&lt;&gt;"",Funções!B14,"")</f>
        <v/>
      </c>
      <c r="C24" s="66" t="str">
        <f>IF(Funções!C14&lt;&gt;"",Funções!C14,"")</f>
        <v xml:space="preserve">Listar Prestadores de Servico </v>
      </c>
      <c r="D24" s="64"/>
      <c r="E24" s="64"/>
      <c r="F24" s="64"/>
      <c r="G24" s="64"/>
      <c r="H24" s="65"/>
      <c r="I24" s="39" t="str">
        <f>IF(Funções!D14&lt;&gt;"",Funções!D14,"")</f>
        <v>CE</v>
      </c>
      <c r="J24" s="39">
        <f>IF(Funções!F14&lt;&gt;"",Funções!F14,"")</f>
        <v>4</v>
      </c>
      <c r="K24" s="39">
        <f>IF(Funções!H14&lt;&gt;"",Funções!H14,"")</f>
        <v>1</v>
      </c>
      <c r="L24" s="39" t="str">
        <f>IF(Funções!M14&lt;&gt;"",Funções!M14,"")</f>
        <v>Baixa</v>
      </c>
      <c r="M24" s="39">
        <f>IF(Funções!N14&lt;&gt;"",Funções!N14,"")</f>
        <v>3</v>
      </c>
      <c r="N24" s="39" t="str">
        <f>IF(Funções!E14&lt;&gt;"",Funções!E14,"")</f>
        <v>A</v>
      </c>
      <c r="O24" s="39" t="str">
        <f t="shared" si="0"/>
        <v>Baixa</v>
      </c>
      <c r="P24" s="43">
        <f>IF(Funções!P14&lt;&gt;"",Funções!P14,"")</f>
        <v>1.5</v>
      </c>
    </row>
    <row r="25" spans="2:16" ht="14.25" customHeight="1">
      <c r="B25" s="42" t="str">
        <f>IF(Funções!B15&lt;&gt;"",Funções!B15,"")</f>
        <v/>
      </c>
      <c r="C25" s="66" t="str">
        <f>IF(Funções!C15&lt;&gt;"",Funções!C15,"")</f>
        <v xml:space="preserve">Incluir Prestadores de Servico </v>
      </c>
      <c r="D25" s="64"/>
      <c r="E25" s="64"/>
      <c r="F25" s="64"/>
      <c r="G25" s="64"/>
      <c r="H25" s="65"/>
      <c r="I25" s="39" t="str">
        <f>IF(Funções!D15&lt;&gt;"",Funções!D15,"")</f>
        <v>EE</v>
      </c>
      <c r="J25" s="39">
        <f>IF(Funções!F15&lt;&gt;"",Funções!F15,"")</f>
        <v>4</v>
      </c>
      <c r="K25" s="39">
        <f>IF(Funções!H15&lt;&gt;"",Funções!H15,"")</f>
        <v>1</v>
      </c>
      <c r="L25" s="39" t="str">
        <f>IF(Funções!M15&lt;&gt;"",Funções!M15,"")</f>
        <v>Baixa</v>
      </c>
      <c r="M25" s="39">
        <f>IF(Funções!N15&lt;&gt;"",Funções!N15,"")</f>
        <v>3</v>
      </c>
      <c r="N25" s="39" t="str">
        <f>IF(Funções!E15&lt;&gt;"",Funções!E15,"")</f>
        <v>A</v>
      </c>
      <c r="O25" s="39" t="str">
        <f t="shared" si="0"/>
        <v>Baixa</v>
      </c>
      <c r="P25" s="43">
        <f>IF(Funções!P15&lt;&gt;"",Funções!P15,"")</f>
        <v>1.5</v>
      </c>
    </row>
    <row r="26" spans="2:16" ht="15">
      <c r="B26" s="42" t="str">
        <f>IF(Funções!B16&lt;&gt;"",Funções!B16,"")</f>
        <v/>
      </c>
      <c r="C26" s="66" t="str">
        <f>IF(Funções!C16&lt;&gt;"",Funções!C16,"")</f>
        <v xml:space="preserve">Alterar Prestadores de Servico </v>
      </c>
      <c r="D26" s="64"/>
      <c r="E26" s="64"/>
      <c r="F26" s="64"/>
      <c r="G26" s="64"/>
      <c r="H26" s="65"/>
      <c r="I26" s="39" t="str">
        <f>IF(Funções!D16&lt;&gt;"",Funções!D16,"")</f>
        <v>EE</v>
      </c>
      <c r="J26" s="39">
        <f>IF(Funções!F16&lt;&gt;"",Funções!F16,"")</f>
        <v>4</v>
      </c>
      <c r="K26" s="39">
        <f>IF(Funções!H16&lt;&gt;"",Funções!H16,"")</f>
        <v>1</v>
      </c>
      <c r="L26" s="39" t="str">
        <f>IF(Funções!M16&lt;&gt;"",Funções!M16,"")</f>
        <v>Baixa</v>
      </c>
      <c r="M26" s="39">
        <f>IF(Funções!N16&lt;&gt;"",Funções!N16,"")</f>
        <v>3</v>
      </c>
      <c r="N26" s="39" t="str">
        <f>IF(Funções!E16&lt;&gt;"",Funções!E16,"")</f>
        <v>A</v>
      </c>
      <c r="O26" s="39" t="str">
        <f t="shared" si="0"/>
        <v>Baixa</v>
      </c>
      <c r="P26" s="43">
        <f>IF(Funções!P16&lt;&gt;"",Funções!P16,"")</f>
        <v>1.5</v>
      </c>
    </row>
    <row r="27" spans="2:16" ht="15">
      <c r="B27" s="42" t="str">
        <f>IF(Funções!B17&lt;&gt;"",Funções!B17,"")</f>
        <v>2.5</v>
      </c>
      <c r="C27" s="105" t="str">
        <f>IF(Funções!C17&lt;&gt;"",Funções!C17,"")</f>
        <v>Manter Contratos</v>
      </c>
      <c r="D27" s="64"/>
      <c r="E27" s="64"/>
      <c r="F27" s="64"/>
      <c r="G27" s="64"/>
      <c r="H27" s="65"/>
      <c r="I27" s="39" t="str">
        <f>IF(Funções!D17&lt;&gt;"",Funções!D17,"")</f>
        <v/>
      </c>
      <c r="J27" s="39" t="str">
        <f>IF(Funções!F17&lt;&gt;"",Funções!F17,"")</f>
        <v/>
      </c>
      <c r="K27" s="39" t="str">
        <f>IF(Funções!H17&lt;&gt;"",Funções!H17,"")</f>
        <v/>
      </c>
      <c r="L27" s="39" t="str">
        <f>IF(Funções!M17&lt;&gt;"",Funções!M17,"")</f>
        <v/>
      </c>
      <c r="M27" s="39" t="str">
        <f>IF(Funções!N17&lt;&gt;"",Funções!N17,"")</f>
        <v/>
      </c>
      <c r="N27" s="39" t="str">
        <f>IF(Funções!E17&lt;&gt;"",Funções!E17,"")</f>
        <v/>
      </c>
      <c r="O27" s="39" t="str">
        <f t="shared" si="0"/>
        <v/>
      </c>
      <c r="P27" s="43" t="str">
        <f>IF(Funções!P17&lt;&gt;"",Funções!P17,"")</f>
        <v/>
      </c>
    </row>
    <row r="28" spans="2:16" ht="15">
      <c r="B28" s="42" t="str">
        <f>IF(Funções!B18&lt;&gt;"",Funções!B18,"")</f>
        <v/>
      </c>
      <c r="C28" s="66" t="str">
        <f>IF(Funções!C18&lt;&gt;"",Funções!C18,"")</f>
        <v>Detalhar prestador de Serviço</v>
      </c>
      <c r="D28" s="64"/>
      <c r="E28" s="64"/>
      <c r="F28" s="64"/>
      <c r="G28" s="64"/>
      <c r="H28" s="65"/>
      <c r="I28" s="39" t="str">
        <f>IF(Funções!D18&lt;&gt;"",Funções!D18,"")</f>
        <v>CE</v>
      </c>
      <c r="J28" s="39">
        <f>IF(Funções!F18&lt;&gt;"",Funções!F18,"")</f>
        <v>16</v>
      </c>
      <c r="K28" s="39">
        <f>IF(Funções!H18&lt;&gt;"",Funções!H18,"")</f>
        <v>2</v>
      </c>
      <c r="L28" s="39" t="str">
        <f>IF(Funções!M18&lt;&gt;"",Funções!M18,"")</f>
        <v>Média</v>
      </c>
      <c r="M28" s="39">
        <f>IF(Funções!N18&lt;&gt;"",Funções!N18,"")</f>
        <v>4</v>
      </c>
      <c r="N28" s="39" t="str">
        <f>IF(Funções!E18&lt;&gt;"",Funções!E18,"")</f>
        <v>A</v>
      </c>
      <c r="O28" s="39" t="str">
        <f t="shared" si="0"/>
        <v>Média</v>
      </c>
      <c r="P28" s="43">
        <f>IF(Funções!P18&lt;&gt;"",Funções!P18,"")</f>
        <v>2</v>
      </c>
    </row>
    <row r="29" spans="2:16" ht="15">
      <c r="B29" s="42" t="str">
        <f>IF(Funções!B19&lt;&gt;"",Funções!B19,"")</f>
        <v>2.6</v>
      </c>
      <c r="C29" s="105" t="str">
        <f>IF(Funções!C19&lt;&gt;"",Funções!C19,"")</f>
        <v>Manter Convenios</v>
      </c>
      <c r="D29" s="64"/>
      <c r="E29" s="64"/>
      <c r="F29" s="64"/>
      <c r="G29" s="64"/>
      <c r="H29" s="65"/>
      <c r="I29" s="39" t="str">
        <f>IF(Funções!D19&lt;&gt;"",Funções!D19,"")</f>
        <v/>
      </c>
      <c r="J29" s="39" t="str">
        <f>IF(Funções!F19&lt;&gt;"",Funções!F19,"")</f>
        <v/>
      </c>
      <c r="K29" s="39" t="str">
        <f>IF(Funções!H19&lt;&gt;"",Funções!H19,"")</f>
        <v/>
      </c>
      <c r="L29" s="39" t="str">
        <f>IF(Funções!M19&lt;&gt;"",Funções!M19,"")</f>
        <v/>
      </c>
      <c r="M29" s="39" t="str">
        <f>IF(Funções!N19&lt;&gt;"",Funções!N19,"")</f>
        <v/>
      </c>
      <c r="N29" s="39" t="str">
        <f>IF(Funções!E19&lt;&gt;"",Funções!E19,"")</f>
        <v/>
      </c>
      <c r="O29" s="39" t="str">
        <f t="shared" si="0"/>
        <v/>
      </c>
      <c r="P29" s="43" t="str">
        <f>IF(Funções!P19&lt;&gt;"",Funções!P19,"")</f>
        <v/>
      </c>
    </row>
    <row r="30" spans="2:16" ht="15">
      <c r="B30" s="42" t="str">
        <f>IF(Funções!B20&lt;&gt;"",Funções!B20,"")</f>
        <v/>
      </c>
      <c r="C30" s="66" t="str">
        <f>IF(Funções!C20&lt;&gt;"",Funções!C20,"")</f>
        <v>Pesquisa auxiliar Instituição de ensino</v>
      </c>
      <c r="D30" s="64"/>
      <c r="E30" s="64"/>
      <c r="F30" s="64"/>
      <c r="G30" s="64"/>
      <c r="H30" s="65"/>
      <c r="I30" s="39" t="str">
        <f>IF(Funções!D20&lt;&gt;"",Funções!D20,"")</f>
        <v>CE</v>
      </c>
      <c r="J30" s="39">
        <f>IF(Funções!F20&lt;&gt;"",Funções!F20,"")</f>
        <v>6</v>
      </c>
      <c r="K30" s="39">
        <f>IF(Funções!H20&lt;&gt;"",Funções!H20,"")</f>
        <v>2</v>
      </c>
      <c r="L30" s="39" t="str">
        <f>IF(Funções!M20&lt;&gt;"",Funções!M20,"")</f>
        <v>Média</v>
      </c>
      <c r="M30" s="39">
        <f>IF(Funções!N20&lt;&gt;"",Funções!N20,"")</f>
        <v>4</v>
      </c>
      <c r="N30" s="39" t="str">
        <f>IF(Funções!E20&lt;&gt;"",Funções!E20,"")</f>
        <v>A</v>
      </c>
      <c r="O30" s="39" t="str">
        <f t="shared" si="0"/>
        <v>Média</v>
      </c>
      <c r="P30" s="43">
        <f>IF(Funções!P20&lt;&gt;"",Funções!P20,"")</f>
        <v>2</v>
      </c>
    </row>
    <row r="31" spans="2:16" ht="15">
      <c r="B31" s="42" t="str">
        <f>IF(Funções!B21&lt;&gt;"",Funções!B21,"")</f>
        <v>2.7</v>
      </c>
      <c r="C31" s="105" t="str">
        <f>IF(Funções!C21&lt;&gt;"",Funções!C21,"")</f>
        <v>Manter Concessão do Auxílio Creche</v>
      </c>
      <c r="D31" s="64"/>
      <c r="E31" s="64"/>
      <c r="F31" s="64"/>
      <c r="G31" s="64"/>
      <c r="H31" s="65"/>
      <c r="I31" s="39" t="str">
        <f>IF(Funções!D21&lt;&gt;"",Funções!D21,"")</f>
        <v/>
      </c>
      <c r="J31" s="39" t="str">
        <f>IF(Funções!F21&lt;&gt;"",Funções!F21,"")</f>
        <v/>
      </c>
      <c r="K31" s="39" t="str">
        <f>IF(Funções!H21&lt;&gt;"",Funções!H21,"")</f>
        <v/>
      </c>
      <c r="L31" s="39" t="str">
        <f>IF(Funções!M21&lt;&gt;"",Funções!M21,"")</f>
        <v/>
      </c>
      <c r="M31" s="39" t="str">
        <f>IF(Funções!N21&lt;&gt;"",Funções!N21,"")</f>
        <v/>
      </c>
      <c r="N31" s="39" t="str">
        <f>IF(Funções!E21&lt;&gt;"",Funções!E21,"")</f>
        <v/>
      </c>
      <c r="O31" s="39" t="str">
        <f t="shared" si="0"/>
        <v/>
      </c>
      <c r="P31" s="43" t="str">
        <f>IF(Funções!P21&lt;&gt;"",Funções!P21,"")</f>
        <v/>
      </c>
    </row>
    <row r="32" spans="2:16" ht="15">
      <c r="B32" s="42" t="str">
        <f>IF(Funções!B22&lt;&gt;"",Funções!B22,"")</f>
        <v/>
      </c>
      <c r="C32" s="66" t="str">
        <f>IF(Funções!C22&lt;&gt;"",Funções!C22,"")</f>
        <v xml:space="preserve">Incluir Concessão do Auxílio Creche </v>
      </c>
      <c r="D32" s="64"/>
      <c r="E32" s="64"/>
      <c r="F32" s="64"/>
      <c r="G32" s="64"/>
      <c r="H32" s="65"/>
      <c r="I32" s="39" t="str">
        <f>IF(Funções!D22&lt;&gt;"",Funções!D22,"")</f>
        <v>EE</v>
      </c>
      <c r="J32" s="39">
        <f>IF(Funções!F22&lt;&gt;"",Funções!F22,"")</f>
        <v>16</v>
      </c>
      <c r="K32" s="39">
        <f>IF(Funções!H22&lt;&gt;"",Funções!H22,"")</f>
        <v>3</v>
      </c>
      <c r="L32" s="39" t="str">
        <f>IF(Funções!M22&lt;&gt;"",Funções!M22,"")</f>
        <v>Alta</v>
      </c>
      <c r="M32" s="39">
        <f>IF(Funções!N22&lt;&gt;"",Funções!N22,"")</f>
        <v>6</v>
      </c>
      <c r="N32" s="39" t="str">
        <f>IF(Funções!E22&lt;&gt;"",Funções!E22,"")</f>
        <v>A</v>
      </c>
      <c r="O32" s="39" t="str">
        <f t="shared" si="0"/>
        <v>Alta</v>
      </c>
      <c r="P32" s="43">
        <f>IF(Funções!P22&lt;&gt;"",Funções!P22,"")</f>
        <v>3</v>
      </c>
    </row>
    <row r="33" spans="2:16" ht="15">
      <c r="B33" s="42" t="str">
        <f>IF(Funções!B23&lt;&gt;"",Funções!B23,"")</f>
        <v/>
      </c>
      <c r="C33" s="66" t="str">
        <f>IF(Funções!C23&lt;&gt;"",Funções!C23,"")</f>
        <v xml:space="preserve">Alterar Concessão do Auxílio Creche </v>
      </c>
      <c r="D33" s="64"/>
      <c r="E33" s="64"/>
      <c r="F33" s="64"/>
      <c r="G33" s="64"/>
      <c r="H33" s="65"/>
      <c r="I33" s="39" t="str">
        <f>IF(Funções!D23&lt;&gt;"",Funções!D23,"")</f>
        <v>EE</v>
      </c>
      <c r="J33" s="39">
        <f>IF(Funções!F23&lt;&gt;"",Funções!F23,"")</f>
        <v>16</v>
      </c>
      <c r="K33" s="39">
        <f>IF(Funções!H23&lt;&gt;"",Funções!H23,"")</f>
        <v>3</v>
      </c>
      <c r="L33" s="39" t="str">
        <f>IF(Funções!M23&lt;&gt;"",Funções!M23,"")</f>
        <v>Alta</v>
      </c>
      <c r="M33" s="39">
        <f>IF(Funções!N23&lt;&gt;"",Funções!N23,"")</f>
        <v>6</v>
      </c>
      <c r="N33" s="39" t="str">
        <f>IF(Funções!E23&lt;&gt;"",Funções!E23,"")</f>
        <v>A</v>
      </c>
      <c r="O33" s="39" t="str">
        <f t="shared" si="0"/>
        <v>Alta</v>
      </c>
      <c r="P33" s="43">
        <f>IF(Funções!P23&lt;&gt;"",Funções!P23,"")</f>
        <v>3</v>
      </c>
    </row>
    <row r="34" spans="2:16" ht="15">
      <c r="B34" s="42" t="str">
        <f>IF(Funções!B24&lt;&gt;"",Funções!B24,"")</f>
        <v>2.8</v>
      </c>
      <c r="C34" s="105" t="str">
        <f>IF(Funções!C24&lt;&gt;"",Funções!C24,"")</f>
        <v>Instituições de Ensino</v>
      </c>
      <c r="D34" s="64"/>
      <c r="E34" s="64"/>
      <c r="F34" s="64"/>
      <c r="G34" s="64"/>
      <c r="H34" s="65"/>
      <c r="I34" s="39" t="str">
        <f>IF(Funções!D24&lt;&gt;"",Funções!D24,"")</f>
        <v/>
      </c>
      <c r="J34" s="39" t="str">
        <f>IF(Funções!F24&lt;&gt;"",Funções!F24,"")</f>
        <v/>
      </c>
      <c r="K34" s="39" t="str">
        <f>IF(Funções!H24&lt;&gt;"",Funções!H24,"")</f>
        <v/>
      </c>
      <c r="L34" s="39" t="str">
        <f>IF(Funções!M24&lt;&gt;"",Funções!M24,"")</f>
        <v/>
      </c>
      <c r="M34" s="39" t="str">
        <f>IF(Funções!N24&lt;&gt;"",Funções!N24,"")</f>
        <v/>
      </c>
      <c r="N34" s="39" t="str">
        <f>IF(Funções!E24&lt;&gt;"",Funções!E24,"")</f>
        <v/>
      </c>
      <c r="O34" s="39" t="str">
        <f t="shared" si="0"/>
        <v/>
      </c>
      <c r="P34" s="43" t="str">
        <f>IF(Funções!P24&lt;&gt;"",Funções!P24,"")</f>
        <v/>
      </c>
    </row>
    <row r="35" spans="2:16" ht="15">
      <c r="B35" s="42" t="str">
        <f>IF(Funções!B25&lt;&gt;"",Funções!B25,"")</f>
        <v/>
      </c>
      <c r="C35" s="66" t="str">
        <f>IF(Funções!C25&lt;&gt;"",Funções!C25,"")</f>
        <v xml:space="preserve">Listar Instituições de Ensino </v>
      </c>
      <c r="D35" s="64"/>
      <c r="E35" s="64"/>
      <c r="F35" s="64"/>
      <c r="G35" s="64"/>
      <c r="H35" s="65"/>
      <c r="I35" s="39" t="str">
        <f>IF(Funções!D25&lt;&gt;"",Funções!D25,"")</f>
        <v>CE</v>
      </c>
      <c r="J35" s="39">
        <f>IF(Funções!F25&lt;&gt;"",Funções!F25,"")</f>
        <v>10</v>
      </c>
      <c r="K35" s="39">
        <f>IF(Funções!H25&lt;&gt;"",Funções!H25,"")</f>
        <v>2</v>
      </c>
      <c r="L35" s="39" t="str">
        <f>IF(Funções!M25&lt;&gt;"",Funções!M25,"")</f>
        <v>Média</v>
      </c>
      <c r="M35" s="39">
        <f>IF(Funções!N25&lt;&gt;"",Funções!N25,"")</f>
        <v>4</v>
      </c>
      <c r="N35" s="39" t="str">
        <f>IF(Funções!E25&lt;&gt;"",Funções!E25,"")</f>
        <v>A</v>
      </c>
      <c r="O35" s="39" t="str">
        <f t="shared" si="0"/>
        <v>Média</v>
      </c>
      <c r="P35" s="43">
        <f>IF(Funções!P25&lt;&gt;"",Funções!P25,"")</f>
        <v>2</v>
      </c>
    </row>
    <row r="36" spans="2:16" ht="15">
      <c r="B36" s="42" t="str">
        <f>IF(Funções!B26&lt;&gt;"",Funções!B26,"")</f>
        <v/>
      </c>
      <c r="C36" s="66" t="str">
        <f>IF(Funções!C26&lt;&gt;"",Funções!C26,"")</f>
        <v xml:space="preserve">Incluir Instituições de Ensino </v>
      </c>
      <c r="D36" s="64"/>
      <c r="E36" s="64"/>
      <c r="F36" s="64"/>
      <c r="G36" s="64"/>
      <c r="H36" s="65"/>
      <c r="I36" s="39" t="str">
        <f>IF(Funções!D26&lt;&gt;"",Funções!D26,"")</f>
        <v>EE</v>
      </c>
      <c r="J36" s="39">
        <f>IF(Funções!F26&lt;&gt;"",Funções!F26,"")</f>
        <v>8</v>
      </c>
      <c r="K36" s="39">
        <f>IF(Funções!H26&lt;&gt;"",Funções!H26,"")</f>
        <v>1</v>
      </c>
      <c r="L36" s="39" t="str">
        <f>IF(Funções!M26&lt;&gt;"",Funções!M26,"")</f>
        <v>Baixa</v>
      </c>
      <c r="M36" s="39">
        <f>IF(Funções!N26&lt;&gt;"",Funções!N26,"")</f>
        <v>3</v>
      </c>
      <c r="N36" s="39" t="str">
        <f>IF(Funções!E26&lt;&gt;"",Funções!E26,"")</f>
        <v>A</v>
      </c>
      <c r="O36" s="39" t="str">
        <f t="shared" si="0"/>
        <v>Baixa</v>
      </c>
      <c r="P36" s="43">
        <f>IF(Funções!P26&lt;&gt;"",Funções!P26,"")</f>
        <v>1.5</v>
      </c>
    </row>
    <row r="37" spans="2:16" ht="15">
      <c r="B37" s="42" t="str">
        <f>IF(Funções!B27&lt;&gt;"",Funções!B27,"")</f>
        <v/>
      </c>
      <c r="C37" s="66" t="str">
        <f>IF(Funções!C27&lt;&gt;"",Funções!C27,"")</f>
        <v xml:space="preserve">Alterar Instituições de Ensino </v>
      </c>
      <c r="D37" s="64"/>
      <c r="E37" s="64"/>
      <c r="F37" s="64"/>
      <c r="G37" s="64"/>
      <c r="H37" s="65"/>
      <c r="I37" s="39" t="str">
        <f>IF(Funções!D27&lt;&gt;"",Funções!D27,"")</f>
        <v>EE</v>
      </c>
      <c r="J37" s="39">
        <f>IF(Funções!F27&lt;&gt;"",Funções!F27,"")</f>
        <v>8</v>
      </c>
      <c r="K37" s="39">
        <f>IF(Funções!H27&lt;&gt;"",Funções!H27,"")</f>
        <v>1</v>
      </c>
      <c r="L37" s="39" t="str">
        <f>IF(Funções!M27&lt;&gt;"",Funções!M27,"")</f>
        <v>Baixa</v>
      </c>
      <c r="M37" s="39">
        <f>IF(Funções!N27&lt;&gt;"",Funções!N27,"")</f>
        <v>3</v>
      </c>
      <c r="N37" s="39" t="str">
        <f>IF(Funções!E27&lt;&gt;"",Funções!E27,"")</f>
        <v>A</v>
      </c>
      <c r="O37" s="39" t="str">
        <f t="shared" si="0"/>
        <v>Baixa</v>
      </c>
      <c r="P37" s="43">
        <f>IF(Funções!P27&lt;&gt;"",Funções!P27,"")</f>
        <v>1.5</v>
      </c>
    </row>
    <row r="38" spans="2:16" ht="15">
      <c r="B38" s="42" t="str">
        <f>IF(Funções!B28&lt;&gt;"",Funções!B28,"")</f>
        <v>2.9</v>
      </c>
      <c r="C38" s="105" t="str">
        <f>IF(Funções!C28&lt;&gt;"",Funções!C28,"")</f>
        <v>Manter Dados de Empenho da Rubrica</v>
      </c>
      <c r="D38" s="64"/>
      <c r="E38" s="64"/>
      <c r="F38" s="64"/>
      <c r="G38" s="64"/>
      <c r="H38" s="65"/>
      <c r="I38" s="39" t="str">
        <f>IF(Funções!D28&lt;&gt;"",Funções!D28,"")</f>
        <v/>
      </c>
      <c r="J38" s="39" t="str">
        <f>IF(Funções!F28&lt;&gt;"",Funções!F28,"")</f>
        <v/>
      </c>
      <c r="K38" s="39" t="str">
        <f>IF(Funções!H28&lt;&gt;"",Funções!H28,"")</f>
        <v/>
      </c>
      <c r="L38" s="39" t="str">
        <f>IF(Funções!M28&lt;&gt;"",Funções!M28,"")</f>
        <v/>
      </c>
      <c r="M38" s="39" t="str">
        <f>IF(Funções!N28&lt;&gt;"",Funções!N28,"")</f>
        <v/>
      </c>
      <c r="N38" s="39" t="str">
        <f>IF(Funções!E28&lt;&gt;"",Funções!E28,"")</f>
        <v/>
      </c>
      <c r="O38" s="39" t="str">
        <f t="shared" si="0"/>
        <v/>
      </c>
      <c r="P38" s="43" t="str">
        <f>IF(Funções!P28&lt;&gt;"",Funções!P28,"")</f>
        <v/>
      </c>
    </row>
    <row r="39" spans="2:16" ht="15">
      <c r="B39" s="42" t="str">
        <f>IF(Funções!B29&lt;&gt;"",Funções!B29,"")</f>
        <v/>
      </c>
      <c r="C39" s="66" t="str">
        <f>IF(Funções!C29&lt;&gt;"",Funções!C29,"")</f>
        <v xml:space="preserve">Alterar Dados de Empenho da Rubrica </v>
      </c>
      <c r="D39" s="64"/>
      <c r="E39" s="64"/>
      <c r="F39" s="64"/>
      <c r="G39" s="64"/>
      <c r="H39" s="65"/>
      <c r="I39" s="39" t="str">
        <f>IF(Funções!D29&lt;&gt;"",Funções!D29,"")</f>
        <v>EE</v>
      </c>
      <c r="J39" s="39">
        <f>IF(Funções!F29&lt;&gt;"",Funções!F29,"")</f>
        <v>18</v>
      </c>
      <c r="K39" s="39">
        <f>IF(Funções!H29&lt;&gt;"",Funções!H29,"")</f>
        <v>2</v>
      </c>
      <c r="L39" s="39" t="str">
        <f>IF(Funções!M29&lt;&gt;"",Funções!M29,"")</f>
        <v>Alta</v>
      </c>
      <c r="M39" s="39">
        <f>IF(Funções!N29&lt;&gt;"",Funções!N29,"")</f>
        <v>6</v>
      </c>
      <c r="N39" s="39" t="str">
        <f>IF(Funções!E29&lt;&gt;"",Funções!E29,"")</f>
        <v>A</v>
      </c>
      <c r="O39" s="39" t="str">
        <f t="shared" si="0"/>
        <v>Alta</v>
      </c>
      <c r="P39" s="43">
        <f>IF(Funções!P29&lt;&gt;"",Funções!P29,"")</f>
        <v>3</v>
      </c>
    </row>
    <row r="40" spans="2:16" ht="15">
      <c r="B40" s="42" t="str">
        <f>IF(Funções!B30&lt;&gt;"",Funções!B30,"")</f>
        <v>2.10</v>
      </c>
      <c r="C40" s="105" t="str">
        <f>IF(Funções!C30&lt;&gt;"",Funções!C30,"")</f>
        <v>Manter Convênios para Créditos Bancários</v>
      </c>
      <c r="D40" s="64"/>
      <c r="E40" s="64"/>
      <c r="F40" s="64"/>
      <c r="G40" s="64"/>
      <c r="H40" s="65"/>
      <c r="I40" s="39" t="str">
        <f>IF(Funções!D30&lt;&gt;"",Funções!D30,"")</f>
        <v/>
      </c>
      <c r="J40" s="39" t="str">
        <f>IF(Funções!F30&lt;&gt;"",Funções!F30,"")</f>
        <v/>
      </c>
      <c r="K40" s="39" t="str">
        <f>IF(Funções!H30&lt;&gt;"",Funções!H30,"")</f>
        <v/>
      </c>
      <c r="L40" s="39" t="str">
        <f>IF(Funções!M30&lt;&gt;"",Funções!M30,"")</f>
        <v/>
      </c>
      <c r="M40" s="39" t="str">
        <f>IF(Funções!N30&lt;&gt;"",Funções!N30,"")</f>
        <v/>
      </c>
      <c r="N40" s="39" t="str">
        <f>IF(Funções!E30&lt;&gt;"",Funções!E30,"")</f>
        <v/>
      </c>
      <c r="O40" s="39" t="str">
        <f t="shared" si="0"/>
        <v/>
      </c>
      <c r="P40" s="43" t="str">
        <f>IF(Funções!P30&lt;&gt;"",Funções!P30,"")</f>
        <v/>
      </c>
    </row>
    <row r="41" spans="2:16" ht="15">
      <c r="B41" s="42" t="str">
        <f>IF(Funções!B31&lt;&gt;"",Funções!B31,"")</f>
        <v/>
      </c>
      <c r="C41" s="66" t="str">
        <f>IF(Funções!C31&lt;&gt;"",Funções!C31,"")</f>
        <v xml:space="preserve">Incluir Convênios para Créditos Bancários </v>
      </c>
      <c r="D41" s="64"/>
      <c r="E41" s="64"/>
      <c r="F41" s="64"/>
      <c r="G41" s="64"/>
      <c r="H41" s="65"/>
      <c r="I41" s="39" t="str">
        <f>IF(Funções!D31&lt;&gt;"",Funções!D31,"")</f>
        <v>EE</v>
      </c>
      <c r="J41" s="39">
        <f>IF(Funções!F31&lt;&gt;"",Funções!F31,"")</f>
        <v>11</v>
      </c>
      <c r="K41" s="39">
        <f>IF(Funções!H31&lt;&gt;"",Funções!H31,"")</f>
        <v>4</v>
      </c>
      <c r="L41" s="39" t="str">
        <f>IF(Funções!M31&lt;&gt;"",Funções!M31,"")</f>
        <v>Alta</v>
      </c>
      <c r="M41" s="39">
        <f>IF(Funções!N31&lt;&gt;"",Funções!N31,"")</f>
        <v>6</v>
      </c>
      <c r="N41" s="39" t="str">
        <f>IF(Funções!E31&lt;&gt;"",Funções!E31,"")</f>
        <v>A</v>
      </c>
      <c r="O41" s="39" t="str">
        <f t="shared" si="0"/>
        <v>Alta</v>
      </c>
      <c r="P41" s="43">
        <f>IF(Funções!P31&lt;&gt;"",Funções!P31,"")</f>
        <v>3</v>
      </c>
    </row>
    <row r="42" spans="2:16" ht="14.25" customHeight="1">
      <c r="B42" s="42" t="str">
        <f>IF(Funções!B32&lt;&gt;"",Funções!B32,"")</f>
        <v/>
      </c>
      <c r="C42" s="66" t="str">
        <f>IF(Funções!C32&lt;&gt;"",Funções!C32,"")</f>
        <v xml:space="preserve">Alterar Convênios para Créditos Bancários </v>
      </c>
      <c r="D42" s="64"/>
      <c r="E42" s="64"/>
      <c r="F42" s="64"/>
      <c r="G42" s="64"/>
      <c r="H42" s="65"/>
      <c r="I42" s="39" t="str">
        <f>IF(Funções!D32&lt;&gt;"",Funções!D32,"")</f>
        <v>EE</v>
      </c>
      <c r="J42" s="39">
        <f>IF(Funções!F32&lt;&gt;"",Funções!F32,"")</f>
        <v>11</v>
      </c>
      <c r="K42" s="39">
        <f>IF(Funções!H32&lt;&gt;"",Funções!H32,"")</f>
        <v>4</v>
      </c>
      <c r="L42" s="39" t="str">
        <f>IF(Funções!M32&lt;&gt;"",Funções!M32,"")</f>
        <v>Alta</v>
      </c>
      <c r="M42" s="39">
        <f>IF(Funções!N32&lt;&gt;"",Funções!N32,"")</f>
        <v>6</v>
      </c>
      <c r="N42" s="39" t="str">
        <f>IF(Funções!E32&lt;&gt;"",Funções!E32,"")</f>
        <v>A</v>
      </c>
      <c r="O42" s="39" t="str">
        <f t="shared" si="0"/>
        <v>Alta</v>
      </c>
      <c r="P42" s="43">
        <f>IF(Funções!P32&lt;&gt;"",Funções!P32,"")</f>
        <v>3</v>
      </c>
    </row>
    <row r="43" spans="2:16" ht="15">
      <c r="B43" s="42" t="str">
        <f>IF(Funções!B33&lt;&gt;"",Funções!B33,"")</f>
        <v>2.11</v>
      </c>
      <c r="C43" s="105" t="str">
        <f>IF(Funções!C33&lt;&gt;"",Funções!C33,"")</f>
        <v>Manter Consignatárias</v>
      </c>
      <c r="D43" s="64"/>
      <c r="E43" s="64"/>
      <c r="F43" s="64"/>
      <c r="G43" s="64"/>
      <c r="H43" s="65"/>
      <c r="I43" s="39" t="str">
        <f>IF(Funções!D33&lt;&gt;"",Funções!D33,"")</f>
        <v/>
      </c>
      <c r="J43" s="39" t="str">
        <f>IF(Funções!F33&lt;&gt;"",Funções!F33,"")</f>
        <v/>
      </c>
      <c r="K43" s="39" t="str">
        <f>IF(Funções!H33&lt;&gt;"",Funções!H33,"")</f>
        <v/>
      </c>
      <c r="L43" s="39" t="str">
        <f>IF(Funções!M33&lt;&gt;"",Funções!M33,"")</f>
        <v/>
      </c>
      <c r="M43" s="39" t="str">
        <f>IF(Funções!N33&lt;&gt;"",Funções!N33,"")</f>
        <v/>
      </c>
      <c r="N43" s="39" t="str">
        <f>IF(Funções!E33&lt;&gt;"",Funções!E33,"")</f>
        <v/>
      </c>
      <c r="O43" s="39" t="str">
        <f t="shared" si="0"/>
        <v/>
      </c>
      <c r="P43" s="43" t="str">
        <f>IF(Funções!P33&lt;&gt;"",Funções!P33,"")</f>
        <v/>
      </c>
    </row>
    <row r="44" spans="2:16" ht="15">
      <c r="B44" s="42" t="str">
        <f>IF(Funções!B34&lt;&gt;"",Funções!B34,"")</f>
        <v/>
      </c>
      <c r="C44" s="66" t="str">
        <f>IF(Funções!C34&lt;&gt;"",Funções!C34,"")</f>
        <v xml:space="preserve">Listar Consignatárias </v>
      </c>
      <c r="D44" s="64"/>
      <c r="E44" s="64"/>
      <c r="F44" s="64"/>
      <c r="G44" s="64"/>
      <c r="H44" s="65"/>
      <c r="I44" s="39" t="str">
        <f>IF(Funções!D34&lt;&gt;"",Funções!D34,"")</f>
        <v>CE</v>
      </c>
      <c r="J44" s="39">
        <f>IF(Funções!F34&lt;&gt;"",Funções!F34,"")</f>
        <v>9</v>
      </c>
      <c r="K44" s="39">
        <f>IF(Funções!H34&lt;&gt;"",Funções!H34,"")</f>
        <v>1</v>
      </c>
      <c r="L44" s="39" t="str">
        <f>IF(Funções!M34&lt;&gt;"",Funções!M34,"")</f>
        <v>Baixa</v>
      </c>
      <c r="M44" s="39">
        <f>IF(Funções!N34&lt;&gt;"",Funções!N34,"")</f>
        <v>3</v>
      </c>
      <c r="N44" s="39" t="str">
        <f>IF(Funções!E34&lt;&gt;"",Funções!E34,"")</f>
        <v>A</v>
      </c>
      <c r="O44" s="39" t="str">
        <f t="shared" si="0"/>
        <v>Baixa</v>
      </c>
      <c r="P44" s="43">
        <f>IF(Funções!P34&lt;&gt;"",Funções!P34,"")</f>
        <v>1.5</v>
      </c>
    </row>
    <row r="45" spans="2:16" ht="15">
      <c r="B45" s="42" t="str">
        <f>IF(Funções!B35&lt;&gt;"",Funções!B35,"")</f>
        <v/>
      </c>
      <c r="C45" s="66" t="str">
        <f>IF(Funções!C35&lt;&gt;"",Funções!C35,"")</f>
        <v xml:space="preserve">Incluir Consignatárias </v>
      </c>
      <c r="D45" s="64"/>
      <c r="E45" s="64"/>
      <c r="F45" s="64"/>
      <c r="G45" s="64"/>
      <c r="H45" s="65"/>
      <c r="I45" s="39" t="str">
        <f>IF(Funções!D35&lt;&gt;"",Funções!D35,"")</f>
        <v>EE</v>
      </c>
      <c r="J45" s="39">
        <f>IF(Funções!F35&lt;&gt;"",Funções!F35,"")</f>
        <v>13</v>
      </c>
      <c r="K45" s="39">
        <f>IF(Funções!H35&lt;&gt;"",Funções!H35,"")</f>
        <v>3</v>
      </c>
      <c r="L45" s="39" t="str">
        <f>IF(Funções!M35&lt;&gt;"",Funções!M35,"")</f>
        <v>Alta</v>
      </c>
      <c r="M45" s="39">
        <f>IF(Funções!N35&lt;&gt;"",Funções!N35,"")</f>
        <v>6</v>
      </c>
      <c r="N45" s="39" t="str">
        <f>IF(Funções!E35&lt;&gt;"",Funções!E35,"")</f>
        <v>A</v>
      </c>
      <c r="O45" s="39" t="str">
        <f t="shared" si="0"/>
        <v>Alta</v>
      </c>
      <c r="P45" s="43">
        <f>IF(Funções!P35&lt;&gt;"",Funções!P35,"")</f>
        <v>3</v>
      </c>
    </row>
    <row r="46" spans="2:16" ht="15">
      <c r="B46" s="42" t="str">
        <f>IF(Funções!B36&lt;&gt;"",Funções!B36,"")</f>
        <v/>
      </c>
      <c r="C46" s="66" t="str">
        <f>IF(Funções!C36&lt;&gt;"",Funções!C36,"")</f>
        <v xml:space="preserve">Alterar Consignatárias </v>
      </c>
      <c r="D46" s="64"/>
      <c r="E46" s="64"/>
      <c r="F46" s="64"/>
      <c r="G46" s="64"/>
      <c r="H46" s="65"/>
      <c r="I46" s="39" t="str">
        <f>IF(Funções!D36&lt;&gt;"",Funções!D36,"")</f>
        <v>EE</v>
      </c>
      <c r="J46" s="39">
        <f>IF(Funções!F36&lt;&gt;"",Funções!F36,"")</f>
        <v>13</v>
      </c>
      <c r="K46" s="39">
        <f>IF(Funções!H36&lt;&gt;"",Funções!H36,"")</f>
        <v>3</v>
      </c>
      <c r="L46" s="39" t="str">
        <f>IF(Funções!M36&lt;&gt;"",Funções!M36,"")</f>
        <v>Alta</v>
      </c>
      <c r="M46" s="39">
        <f>IF(Funções!N36&lt;&gt;"",Funções!N36,"")</f>
        <v>6</v>
      </c>
      <c r="N46" s="39" t="str">
        <f>IF(Funções!E36&lt;&gt;"",Funções!E36,"")</f>
        <v>A</v>
      </c>
      <c r="O46" s="39" t="str">
        <f t="shared" si="0"/>
        <v>Alta</v>
      </c>
      <c r="P46" s="43">
        <f>IF(Funções!P36&lt;&gt;"",Funções!P36,"")</f>
        <v>3</v>
      </c>
    </row>
    <row r="47" spans="2:16" ht="15">
      <c r="B47" s="42" t="str">
        <f>IF(Funções!B37&lt;&gt;"",Funções!B37,"")</f>
        <v/>
      </c>
      <c r="C47" s="66" t="str">
        <f>IF(Funções!C37&lt;&gt;"",Funções!C37,"")</f>
        <v xml:space="preserve">Representação Consignatárias </v>
      </c>
      <c r="D47" s="64"/>
      <c r="E47" s="64"/>
      <c r="F47" s="64"/>
      <c r="G47" s="64"/>
      <c r="H47" s="65"/>
      <c r="I47" s="39" t="str">
        <f>IF(Funções!D37&lt;&gt;"",Funções!D37,"")</f>
        <v>EE</v>
      </c>
      <c r="J47" s="39">
        <f>IF(Funções!F37&lt;&gt;"",Funções!F37,"")</f>
        <v>21</v>
      </c>
      <c r="K47" s="39">
        <f>IF(Funções!H37&lt;&gt;"",Funções!H37,"")</f>
        <v>2</v>
      </c>
      <c r="L47" s="39" t="str">
        <f>IF(Funções!M37&lt;&gt;"",Funções!M37,"")</f>
        <v>Alta</v>
      </c>
      <c r="M47" s="39">
        <f>IF(Funções!N37&lt;&gt;"",Funções!N37,"")</f>
        <v>6</v>
      </c>
      <c r="N47" s="39" t="str">
        <f>IF(Funções!E37&lt;&gt;"",Funções!E37,"")</f>
        <v>A</v>
      </c>
      <c r="O47" s="39" t="str">
        <f t="shared" si="0"/>
        <v>Alta</v>
      </c>
      <c r="P47" s="43">
        <f>IF(Funções!P37&lt;&gt;"",Funções!P37,"")</f>
        <v>3</v>
      </c>
    </row>
    <row r="48" spans="2:16" ht="15">
      <c r="B48" s="42" t="str">
        <f>IF(Funções!B38&lt;&gt;"",Funções!B38,"")</f>
        <v>2.12</v>
      </c>
      <c r="C48" s="105" t="str">
        <f>IF(Funções!C38&lt;&gt;"",Funções!C38,"")</f>
        <v>Manter Contratos de Serviços</v>
      </c>
      <c r="D48" s="64"/>
      <c r="E48" s="64"/>
      <c r="F48" s="64"/>
      <c r="G48" s="64"/>
      <c r="H48" s="65"/>
      <c r="I48" s="39" t="str">
        <f>IF(Funções!D38&lt;&gt;"",Funções!D38,"")</f>
        <v/>
      </c>
      <c r="J48" s="39" t="str">
        <f>IF(Funções!F38&lt;&gt;"",Funções!F38,"")</f>
        <v/>
      </c>
      <c r="K48" s="39" t="str">
        <f>IF(Funções!H38&lt;&gt;"",Funções!H38,"")</f>
        <v/>
      </c>
      <c r="L48" s="39" t="str">
        <f>IF(Funções!M38&lt;&gt;"",Funções!M38,"")</f>
        <v/>
      </c>
      <c r="M48" s="39" t="str">
        <f>IF(Funções!N38&lt;&gt;"",Funções!N38,"")</f>
        <v/>
      </c>
      <c r="N48" s="39" t="str">
        <f>IF(Funções!E38&lt;&gt;"",Funções!E38,"")</f>
        <v/>
      </c>
      <c r="O48" s="39" t="str">
        <f t="shared" si="0"/>
        <v/>
      </c>
      <c r="P48" s="43" t="str">
        <f>IF(Funções!P38&lt;&gt;"",Funções!P38,"")</f>
        <v/>
      </c>
    </row>
    <row r="49" spans="2:16" ht="15">
      <c r="B49" s="42" t="str">
        <f>IF(Funções!B39&lt;&gt;"",Funções!B39,"")</f>
        <v/>
      </c>
      <c r="C49" s="66" t="str">
        <f>IF(Funções!C39&lt;&gt;"",Funções!C39,"")</f>
        <v>Pesquisar Auxiliar  de Consignatária</v>
      </c>
      <c r="D49" s="64"/>
      <c r="E49" s="64"/>
      <c r="F49" s="64"/>
      <c r="G49" s="64"/>
      <c r="H49" s="65"/>
      <c r="I49" s="39" t="str">
        <f>IF(Funções!D39&lt;&gt;"",Funções!D39,"")</f>
        <v>CE</v>
      </c>
      <c r="J49" s="39">
        <f>IF(Funções!F39&lt;&gt;"",Funções!F39,"")</f>
        <v>7</v>
      </c>
      <c r="K49" s="39">
        <f>IF(Funções!H39&lt;&gt;"",Funções!H39,"")</f>
        <v>1</v>
      </c>
      <c r="L49" s="39" t="str">
        <f>IF(Funções!M39&lt;&gt;"",Funções!M39,"")</f>
        <v>Baixa</v>
      </c>
      <c r="M49" s="39">
        <f>IF(Funções!N39&lt;&gt;"",Funções!N39,"")</f>
        <v>3</v>
      </c>
      <c r="N49" s="39" t="str">
        <f>IF(Funções!E39&lt;&gt;"",Funções!E39,"")</f>
        <v>A</v>
      </c>
      <c r="O49" s="39" t="str">
        <f t="shared" si="0"/>
        <v>Baixa</v>
      </c>
      <c r="P49" s="43">
        <f>IF(Funções!P39&lt;&gt;"",Funções!P39,"")</f>
        <v>1.5</v>
      </c>
    </row>
    <row r="50" spans="2:16" ht="15">
      <c r="B50" s="42" t="str">
        <f>IF(Funções!B40&lt;&gt;"",Funções!B40,"")</f>
        <v/>
      </c>
      <c r="C50" s="66" t="str">
        <f>IF(Funções!C40&lt;&gt;"",Funções!C40,"")</f>
        <v xml:space="preserve">Incluir Contratos de Serviços </v>
      </c>
      <c r="D50" s="64"/>
      <c r="E50" s="64"/>
      <c r="F50" s="64"/>
      <c r="G50" s="64"/>
      <c r="H50" s="65"/>
      <c r="I50" s="39" t="str">
        <f>IF(Funções!D40&lt;&gt;"",Funções!D40,"")</f>
        <v>EE</v>
      </c>
      <c r="J50" s="39">
        <f>IF(Funções!F40&lt;&gt;"",Funções!F40,"")</f>
        <v>26</v>
      </c>
      <c r="K50" s="39">
        <f>IF(Funções!H40&lt;&gt;"",Funções!H40,"")</f>
        <v>3</v>
      </c>
      <c r="L50" s="39" t="str">
        <f>IF(Funções!M40&lt;&gt;"",Funções!M40,"")</f>
        <v>Alta</v>
      </c>
      <c r="M50" s="39">
        <f>IF(Funções!N40&lt;&gt;"",Funções!N40,"")</f>
        <v>6</v>
      </c>
      <c r="N50" s="39" t="str">
        <f>IF(Funções!E40&lt;&gt;"",Funções!E40,"")</f>
        <v>A</v>
      </c>
      <c r="O50" s="39" t="str">
        <f t="shared" si="0"/>
        <v>Alta</v>
      </c>
      <c r="P50" s="43">
        <f>IF(Funções!P40&lt;&gt;"",Funções!P40,"")</f>
        <v>3</v>
      </c>
    </row>
    <row r="51" spans="2:16" ht="15">
      <c r="B51" s="42" t="str">
        <f>IF(Funções!B41&lt;&gt;"",Funções!B41,"")</f>
        <v/>
      </c>
      <c r="C51" s="66" t="str">
        <f>IF(Funções!C41&lt;&gt;"",Funções!C41,"")</f>
        <v xml:space="preserve">Alterar Contratos de Serviços </v>
      </c>
      <c r="D51" s="64"/>
      <c r="E51" s="64"/>
      <c r="F51" s="64"/>
      <c r="G51" s="64"/>
      <c r="H51" s="65"/>
      <c r="I51" s="39" t="str">
        <f>IF(Funções!D41&lt;&gt;"",Funções!D41,"")</f>
        <v>EE</v>
      </c>
      <c r="J51" s="39">
        <f>IF(Funções!F41&lt;&gt;"",Funções!F41,"")</f>
        <v>26</v>
      </c>
      <c r="K51" s="39">
        <f>IF(Funções!H41&lt;&gt;"",Funções!H41,"")</f>
        <v>3</v>
      </c>
      <c r="L51" s="39" t="str">
        <f>IF(Funções!M41&lt;&gt;"",Funções!M41,"")</f>
        <v>Alta</v>
      </c>
      <c r="M51" s="39">
        <f>IF(Funções!N41&lt;&gt;"",Funções!N41,"")</f>
        <v>6</v>
      </c>
      <c r="N51" s="39" t="str">
        <f>IF(Funções!E41&lt;&gt;"",Funções!E41,"")</f>
        <v>A</v>
      </c>
      <c r="O51" s="39" t="str">
        <f t="shared" si="0"/>
        <v>Alta</v>
      </c>
      <c r="P51" s="43">
        <f>IF(Funções!P41&lt;&gt;"",Funções!P41,"")</f>
        <v>3</v>
      </c>
    </row>
    <row r="52" spans="2:16" ht="15">
      <c r="B52" s="42" t="str">
        <f>IF(Funções!B42&lt;&gt;"",Funções!B42,"")</f>
        <v>2.13</v>
      </c>
      <c r="C52" s="105" t="str">
        <f>IF(Funções!C42&lt;&gt;"",Funções!C42,"")</f>
        <v>Manter Registro de Recolhimento Avulso de Previdencia</v>
      </c>
      <c r="D52" s="64"/>
      <c r="E52" s="64"/>
      <c r="F52" s="64"/>
      <c r="G52" s="64"/>
      <c r="H52" s="65"/>
      <c r="I52" s="39" t="str">
        <f>IF(Funções!D42&lt;&gt;"",Funções!D42,"")</f>
        <v/>
      </c>
      <c r="J52" s="39" t="str">
        <f>IF(Funções!F42&lt;&gt;"",Funções!F42,"")</f>
        <v/>
      </c>
      <c r="K52" s="39" t="str">
        <f>IF(Funções!H42&lt;&gt;"",Funções!H42,"")</f>
        <v/>
      </c>
      <c r="L52" s="39" t="str">
        <f>IF(Funções!M42&lt;&gt;"",Funções!M42,"")</f>
        <v/>
      </c>
      <c r="M52" s="39" t="str">
        <f>IF(Funções!N42&lt;&gt;"",Funções!N42,"")</f>
        <v/>
      </c>
      <c r="N52" s="39" t="str">
        <f>IF(Funções!E42&lt;&gt;"",Funções!E42,"")</f>
        <v/>
      </c>
      <c r="O52" s="39" t="str">
        <f t="shared" si="0"/>
        <v/>
      </c>
      <c r="P52" s="43" t="str">
        <f>IF(Funções!P42&lt;&gt;"",Funções!P42,"")</f>
        <v/>
      </c>
    </row>
    <row r="53" spans="2:16" ht="14.25" customHeight="1">
      <c r="B53" s="42" t="str">
        <f>IF(Funções!B43&lt;&gt;"",Funções!B43,"")</f>
        <v/>
      </c>
      <c r="C53" s="66" t="str">
        <f>IF(Funções!C43&lt;&gt;"",Funções!C43,"")</f>
        <v>Incluir Registro de Recolhimento Avulso de Previdencia</v>
      </c>
      <c r="D53" s="64"/>
      <c r="E53" s="64"/>
      <c r="F53" s="64"/>
      <c r="G53" s="64"/>
      <c r="H53" s="65"/>
      <c r="I53" s="39" t="str">
        <f>IF(Funções!D43&lt;&gt;"",Funções!D43,"")</f>
        <v>EE</v>
      </c>
      <c r="J53" s="39">
        <f>IF(Funções!F43&lt;&gt;"",Funções!F43,"")</f>
        <v>15</v>
      </c>
      <c r="K53" s="39">
        <f>IF(Funções!H43&lt;&gt;"",Funções!H43,"")</f>
        <v>3</v>
      </c>
      <c r="L53" s="39" t="str">
        <f>IF(Funções!M43&lt;&gt;"",Funções!M43,"")</f>
        <v>Alta</v>
      </c>
      <c r="M53" s="39">
        <f>IF(Funções!N43&lt;&gt;"",Funções!N43,"")</f>
        <v>6</v>
      </c>
      <c r="N53" s="39" t="str">
        <f>IF(Funções!E43&lt;&gt;"",Funções!E43,"")</f>
        <v>A</v>
      </c>
      <c r="O53" s="39" t="str">
        <f t="shared" si="0"/>
        <v>Alta</v>
      </c>
      <c r="P53" s="43">
        <f>IF(Funções!P43&lt;&gt;"",Funções!P43,"")</f>
        <v>3</v>
      </c>
    </row>
    <row r="54" spans="2:16" ht="15">
      <c r="B54" s="42" t="str">
        <f>IF(Funções!B44&lt;&gt;"",Funções!B44,"")</f>
        <v/>
      </c>
      <c r="C54" s="66" t="str">
        <f>IF(Funções!C44&lt;&gt;"",Funções!C44,"")</f>
        <v>Alterar Registro de Recolhimento Avulso de Previdencia</v>
      </c>
      <c r="D54" s="64"/>
      <c r="E54" s="64"/>
      <c r="F54" s="64"/>
      <c r="G54" s="64"/>
      <c r="H54" s="65"/>
      <c r="I54" s="39" t="str">
        <f>IF(Funções!D44&lt;&gt;"",Funções!D44,"")</f>
        <v>EE</v>
      </c>
      <c r="J54" s="39">
        <f>IF(Funções!F44&lt;&gt;"",Funções!F44,"")</f>
        <v>14</v>
      </c>
      <c r="K54" s="39">
        <f>IF(Funções!H44&lt;&gt;"",Funções!H44,"")</f>
        <v>3</v>
      </c>
      <c r="L54" s="39" t="str">
        <f>IF(Funções!M44&lt;&gt;"",Funções!M44,"")</f>
        <v>Alta</v>
      </c>
      <c r="M54" s="39">
        <f>IF(Funções!N44&lt;&gt;"",Funções!N44,"")</f>
        <v>6</v>
      </c>
      <c r="N54" s="39" t="str">
        <f>IF(Funções!E44&lt;&gt;"",Funções!E44,"")</f>
        <v>A</v>
      </c>
      <c r="O54" s="39" t="str">
        <f t="shared" si="0"/>
        <v>Alta</v>
      </c>
      <c r="P54" s="43">
        <f>IF(Funções!P44&lt;&gt;"",Funções!P44,"")</f>
        <v>3</v>
      </c>
    </row>
    <row r="55" spans="2:16" ht="15">
      <c r="B55" s="42" t="str">
        <f>IF(Funções!B45&lt;&gt;"",Funções!B45,"")</f>
        <v>2.14</v>
      </c>
      <c r="C55" s="105" t="str">
        <f>IF(Funções!C45&lt;&gt;"",Funções!C45,"")</f>
        <v>Manter Certificado Digital</v>
      </c>
      <c r="D55" s="64"/>
      <c r="E55" s="64"/>
      <c r="F55" s="64"/>
      <c r="G55" s="64"/>
      <c r="H55" s="65"/>
      <c r="I55" s="39" t="str">
        <f>IF(Funções!D45&lt;&gt;"",Funções!D45,"")</f>
        <v/>
      </c>
      <c r="J55" s="39" t="str">
        <f>IF(Funções!F45&lt;&gt;"",Funções!F45,"")</f>
        <v/>
      </c>
      <c r="K55" s="39" t="str">
        <f>IF(Funções!H45&lt;&gt;"",Funções!H45,"")</f>
        <v/>
      </c>
      <c r="L55" s="39" t="str">
        <f>IF(Funções!M45&lt;&gt;"",Funções!M45,"")</f>
        <v/>
      </c>
      <c r="M55" s="39" t="str">
        <f>IF(Funções!N45&lt;&gt;"",Funções!N45,"")</f>
        <v/>
      </c>
      <c r="N55" s="39" t="str">
        <f>IF(Funções!E45&lt;&gt;"",Funções!E45,"")</f>
        <v/>
      </c>
      <c r="O55" s="39" t="str">
        <f t="shared" si="0"/>
        <v/>
      </c>
      <c r="P55" s="43" t="str">
        <f>IF(Funções!P45&lt;&gt;"",Funções!P45,"")</f>
        <v/>
      </c>
    </row>
    <row r="56" spans="2:16" ht="14.25" customHeight="1">
      <c r="B56" s="42" t="str">
        <f>IF(Funções!B46&lt;&gt;"",Funções!B46,"")</f>
        <v/>
      </c>
      <c r="C56" s="66" t="str">
        <f>IF(Funções!C46&lt;&gt;"",Funções!C46,"")</f>
        <v xml:space="preserve">Incluir Certificado Digital </v>
      </c>
      <c r="D56" s="64"/>
      <c r="E56" s="64"/>
      <c r="F56" s="64"/>
      <c r="G56" s="64"/>
      <c r="H56" s="65"/>
      <c r="I56" s="39" t="str">
        <f>IF(Funções!D46&lt;&gt;"",Funções!D46,"")</f>
        <v>EE</v>
      </c>
      <c r="J56" s="39">
        <f>IF(Funções!F46&lt;&gt;"",Funções!F46,"")</f>
        <v>9</v>
      </c>
      <c r="K56" s="39">
        <f>IF(Funções!H46&lt;&gt;"",Funções!H46,"")</f>
        <v>2</v>
      </c>
      <c r="L56" s="39" t="str">
        <f>IF(Funções!M46&lt;&gt;"",Funções!M46,"")</f>
        <v>Média</v>
      </c>
      <c r="M56" s="39">
        <f>IF(Funções!N46&lt;&gt;"",Funções!N46,"")</f>
        <v>4</v>
      </c>
      <c r="N56" s="39" t="str">
        <f>IF(Funções!E46&lt;&gt;"",Funções!E46,"")</f>
        <v>A</v>
      </c>
      <c r="O56" s="39" t="str">
        <f t="shared" si="0"/>
        <v>Média</v>
      </c>
      <c r="P56" s="43">
        <f>IF(Funções!P46&lt;&gt;"",Funções!P46,"")</f>
        <v>2</v>
      </c>
    </row>
    <row r="57" spans="2:16" ht="15">
      <c r="B57" s="42" t="str">
        <f>IF(Funções!B47&lt;&gt;"",Funções!B47,"")</f>
        <v/>
      </c>
      <c r="C57" s="66" t="str">
        <f>IF(Funções!C47&lt;&gt;"",Funções!C47,"")</f>
        <v xml:space="preserve">Alterar Certificado Digital </v>
      </c>
      <c r="D57" s="64"/>
      <c r="E57" s="64"/>
      <c r="F57" s="64"/>
      <c r="G57" s="64"/>
      <c r="H57" s="65"/>
      <c r="I57" s="39" t="str">
        <f>IF(Funções!D47&lt;&gt;"",Funções!D47,"")</f>
        <v>EE</v>
      </c>
      <c r="J57" s="39">
        <f>IF(Funções!F47&lt;&gt;"",Funções!F47,"")</f>
        <v>9</v>
      </c>
      <c r="K57" s="39">
        <f>IF(Funções!H47&lt;&gt;"",Funções!H47,"")</f>
        <v>2</v>
      </c>
      <c r="L57" s="39" t="str">
        <f>IF(Funções!M47&lt;&gt;"",Funções!M47,"")</f>
        <v>Média</v>
      </c>
      <c r="M57" s="39">
        <f>IF(Funções!N47&lt;&gt;"",Funções!N47,"")</f>
        <v>4</v>
      </c>
      <c r="N57" s="39" t="str">
        <f>IF(Funções!E47&lt;&gt;"",Funções!E47,"")</f>
        <v>A</v>
      </c>
      <c r="O57" s="39" t="str">
        <f t="shared" si="0"/>
        <v>Média</v>
      </c>
      <c r="P57" s="43">
        <f>IF(Funções!P47&lt;&gt;"",Funções!P47,"")</f>
        <v>2</v>
      </c>
    </row>
    <row r="58" spans="2:16" ht="15">
      <c r="B58" s="42" t="str">
        <f>IF(Funções!B48&lt;&gt;"",Funções!B48,"")</f>
        <v>2.15</v>
      </c>
      <c r="C58" s="105" t="str">
        <f>IF(Funções!C48&lt;&gt;"",Funções!C48,"")</f>
        <v>Manter Complemento do Vinculo</v>
      </c>
      <c r="D58" s="64"/>
      <c r="E58" s="64"/>
      <c r="F58" s="64"/>
      <c r="G58" s="64"/>
      <c r="H58" s="65"/>
      <c r="I58" s="39" t="str">
        <f>IF(Funções!D48&lt;&gt;"",Funções!D48,"")</f>
        <v/>
      </c>
      <c r="J58" s="39" t="str">
        <f>IF(Funções!F48&lt;&gt;"",Funções!F48,"")</f>
        <v/>
      </c>
      <c r="K58" s="39" t="str">
        <f>IF(Funções!H48&lt;&gt;"",Funções!H48,"")</f>
        <v/>
      </c>
      <c r="L58" s="39" t="str">
        <f>IF(Funções!M48&lt;&gt;"",Funções!M48,"")</f>
        <v/>
      </c>
      <c r="M58" s="39" t="str">
        <f>IF(Funções!N48&lt;&gt;"",Funções!N48,"")</f>
        <v/>
      </c>
      <c r="N58" s="39" t="str">
        <f>IF(Funções!E48&lt;&gt;"",Funções!E48,"")</f>
        <v/>
      </c>
      <c r="O58" s="39" t="str">
        <f t="shared" si="0"/>
        <v/>
      </c>
      <c r="P58" s="43" t="str">
        <f>IF(Funções!P48&lt;&gt;"",Funções!P48,"")</f>
        <v/>
      </c>
    </row>
    <row r="59" spans="2:16" ht="14.25" customHeight="1">
      <c r="B59" s="42" t="str">
        <f>IF(Funções!B49&lt;&gt;"",Funções!B49,"")</f>
        <v/>
      </c>
      <c r="C59" s="66" t="str">
        <f>IF(Funções!C49&lt;&gt;"",Funções!C49,"")</f>
        <v xml:space="preserve">Incluir Complemento do Vinculo </v>
      </c>
      <c r="D59" s="64"/>
      <c r="E59" s="64"/>
      <c r="F59" s="64"/>
      <c r="G59" s="64"/>
      <c r="H59" s="65"/>
      <c r="I59" s="39" t="str">
        <f>IF(Funções!D49&lt;&gt;"",Funções!D49,"")</f>
        <v>EE</v>
      </c>
      <c r="J59" s="39">
        <f>IF(Funções!F49&lt;&gt;"",Funções!F49,"")</f>
        <v>9</v>
      </c>
      <c r="K59" s="39">
        <f>IF(Funções!H49&lt;&gt;"",Funções!H49,"")</f>
        <v>2</v>
      </c>
      <c r="L59" s="39" t="str">
        <f>IF(Funções!M49&lt;&gt;"",Funções!M49,"")</f>
        <v>Média</v>
      </c>
      <c r="M59" s="39">
        <f>IF(Funções!N49&lt;&gt;"",Funções!N49,"")</f>
        <v>4</v>
      </c>
      <c r="N59" s="39" t="str">
        <f>IF(Funções!E49&lt;&gt;"",Funções!E49,"")</f>
        <v>A</v>
      </c>
      <c r="O59" s="39" t="str">
        <f t="shared" si="0"/>
        <v>Média</v>
      </c>
      <c r="P59" s="43">
        <f>IF(Funções!P49&lt;&gt;"",Funções!P49,"")</f>
        <v>2</v>
      </c>
    </row>
    <row r="60" spans="2:16" ht="15">
      <c r="B60" s="42" t="str">
        <f>IF(Funções!B50&lt;&gt;"",Funções!B50,"")</f>
        <v/>
      </c>
      <c r="C60" s="66" t="str">
        <f>IF(Funções!C50&lt;&gt;"",Funções!C50,"")</f>
        <v xml:space="preserve">Alterar Complemento do Vinculo </v>
      </c>
      <c r="D60" s="64"/>
      <c r="E60" s="64"/>
      <c r="F60" s="64"/>
      <c r="G60" s="64"/>
      <c r="H60" s="65"/>
      <c r="I60" s="39" t="str">
        <f>IF(Funções!D50&lt;&gt;"",Funções!D50,"")</f>
        <v>EE</v>
      </c>
      <c r="J60" s="39">
        <f>IF(Funções!F50&lt;&gt;"",Funções!F50,"")</f>
        <v>10</v>
      </c>
      <c r="K60" s="39">
        <f>IF(Funções!H50&lt;&gt;"",Funções!H50,"")</f>
        <v>3</v>
      </c>
      <c r="L60" s="39" t="str">
        <f>IF(Funções!M50&lt;&gt;"",Funções!M50,"")</f>
        <v>Alta</v>
      </c>
      <c r="M60" s="39">
        <f>IF(Funções!N50&lt;&gt;"",Funções!N50,"")</f>
        <v>6</v>
      </c>
      <c r="N60" s="39" t="str">
        <f>IF(Funções!E50&lt;&gt;"",Funções!E50,"")</f>
        <v>A</v>
      </c>
      <c r="O60" s="39" t="str">
        <f t="shared" si="0"/>
        <v>Alta</v>
      </c>
      <c r="P60" s="43">
        <f>IF(Funções!P50&lt;&gt;"",Funções!P50,"")</f>
        <v>3</v>
      </c>
    </row>
    <row r="61" spans="2:16" ht="15">
      <c r="B61" s="42" t="str">
        <f>IF(Funções!B51&lt;&gt;"",Funções!B51,"")</f>
        <v>2.16</v>
      </c>
      <c r="C61" s="105" t="str">
        <f>IF(Funções!C51&lt;&gt;"",Funções!C51,"")</f>
        <v>Manter Complemento de Afastamento</v>
      </c>
      <c r="D61" s="64"/>
      <c r="E61" s="64"/>
      <c r="F61" s="64"/>
      <c r="G61" s="64"/>
      <c r="H61" s="65"/>
      <c r="I61" s="39" t="str">
        <f>IF(Funções!D51&lt;&gt;"",Funções!D51,"")</f>
        <v/>
      </c>
      <c r="J61" s="39" t="str">
        <f>IF(Funções!F51&lt;&gt;"",Funções!F51,"")</f>
        <v/>
      </c>
      <c r="K61" s="39" t="str">
        <f>IF(Funções!H51&lt;&gt;"",Funções!H51,"")</f>
        <v/>
      </c>
      <c r="L61" s="39" t="str">
        <f>IF(Funções!M51&lt;&gt;"",Funções!M51,"")</f>
        <v/>
      </c>
      <c r="M61" s="39" t="str">
        <f>IF(Funções!N51&lt;&gt;"",Funções!N51,"")</f>
        <v/>
      </c>
      <c r="N61" s="39" t="str">
        <f>IF(Funções!E51&lt;&gt;"",Funções!E51,"")</f>
        <v/>
      </c>
      <c r="O61" s="39" t="str">
        <f t="shared" si="0"/>
        <v/>
      </c>
      <c r="P61" s="43" t="str">
        <f>IF(Funções!P51&lt;&gt;"",Funções!P51,"")</f>
        <v/>
      </c>
    </row>
    <row r="62" spans="2:16" ht="15">
      <c r="B62" s="42" t="str">
        <f>IF(Funções!B52&lt;&gt;"",Funções!B52,"")</f>
        <v/>
      </c>
      <c r="C62" s="66" t="str">
        <f>IF(Funções!C52&lt;&gt;"",Funções!C52,"")</f>
        <v xml:space="preserve">Alterar Complemento de Afastamento </v>
      </c>
      <c r="D62" s="64"/>
      <c r="E62" s="64"/>
      <c r="F62" s="64"/>
      <c r="G62" s="64"/>
      <c r="H62" s="65"/>
      <c r="I62" s="39" t="str">
        <f>IF(Funções!D52&lt;&gt;"",Funções!D52,"")</f>
        <v>EE</v>
      </c>
      <c r="J62" s="39">
        <f>IF(Funções!F52&lt;&gt;"",Funções!F52,"")</f>
        <v>7</v>
      </c>
      <c r="K62" s="39">
        <f>IF(Funções!H52&lt;&gt;"",Funções!H52,"")</f>
        <v>2</v>
      </c>
      <c r="L62" s="39" t="str">
        <f>IF(Funções!M52&lt;&gt;"",Funções!M52,"")</f>
        <v>Média</v>
      </c>
      <c r="M62" s="39">
        <f>IF(Funções!N52&lt;&gt;"",Funções!N52,"")</f>
        <v>4</v>
      </c>
      <c r="N62" s="39" t="str">
        <f>IF(Funções!E52&lt;&gt;"",Funções!E52,"")</f>
        <v>A</v>
      </c>
      <c r="O62" s="39" t="str">
        <f t="shared" si="0"/>
        <v>Média</v>
      </c>
      <c r="P62" s="43">
        <f>IF(Funções!P52&lt;&gt;"",Funções!P52,"")</f>
        <v>2</v>
      </c>
    </row>
    <row r="63" spans="2:16" ht="15">
      <c r="B63" s="42" t="str">
        <f>IF(Funções!B53&lt;&gt;"",Funções!B53,"")</f>
        <v>2.17</v>
      </c>
      <c r="C63" s="105" t="str">
        <f>IF(Funções!C53&lt;&gt;"",Funções!C53,"")</f>
        <v>Manter Dirf Mensal</v>
      </c>
      <c r="D63" s="64"/>
      <c r="E63" s="64"/>
      <c r="F63" s="64"/>
      <c r="G63" s="64"/>
      <c r="H63" s="65"/>
      <c r="I63" s="39" t="str">
        <f>IF(Funções!D53&lt;&gt;"",Funções!D53,"")</f>
        <v/>
      </c>
      <c r="J63" s="39" t="str">
        <f>IF(Funções!F53&lt;&gt;"",Funções!F53,"")</f>
        <v/>
      </c>
      <c r="K63" s="39" t="str">
        <f>IF(Funções!H53&lt;&gt;"",Funções!H53,"")</f>
        <v/>
      </c>
      <c r="L63" s="39" t="str">
        <f>IF(Funções!M53&lt;&gt;"",Funções!M53,"")</f>
        <v/>
      </c>
      <c r="M63" s="39" t="str">
        <f>IF(Funções!N53&lt;&gt;"",Funções!N53,"")</f>
        <v/>
      </c>
      <c r="N63" s="39" t="str">
        <f>IF(Funções!E53&lt;&gt;"",Funções!E53,"")</f>
        <v/>
      </c>
      <c r="O63" s="39" t="str">
        <f t="shared" si="0"/>
        <v/>
      </c>
      <c r="P63" s="43" t="str">
        <f>IF(Funções!P53&lt;&gt;"",Funções!P53,"")</f>
        <v/>
      </c>
    </row>
    <row r="64" spans="2:16" ht="15">
      <c r="B64" s="42" t="str">
        <f>IF(Funções!B54&lt;&gt;"",Funções!B54,"")</f>
        <v/>
      </c>
      <c r="C64" s="66" t="str">
        <f>IF(Funções!C54&lt;&gt;"",Funções!C54,"")</f>
        <v xml:space="preserve">Alterar Dirf Mensal </v>
      </c>
      <c r="D64" s="64"/>
      <c r="E64" s="64"/>
      <c r="F64" s="64"/>
      <c r="G64" s="64"/>
      <c r="H64" s="65"/>
      <c r="I64" s="39" t="str">
        <f>IF(Funções!D54&lt;&gt;"",Funções!D54,"")</f>
        <v>EE</v>
      </c>
      <c r="J64" s="39">
        <f>IF(Funções!F54&lt;&gt;"",Funções!F54,"")</f>
        <v>38</v>
      </c>
      <c r="K64" s="39">
        <f>IF(Funções!H54&lt;&gt;"",Funções!H54,"")</f>
        <v>2</v>
      </c>
      <c r="L64" s="39" t="str">
        <f>IF(Funções!M54&lt;&gt;"",Funções!M54,"")</f>
        <v>Alta</v>
      </c>
      <c r="M64" s="39">
        <f>IF(Funções!N54&lt;&gt;"",Funções!N54,"")</f>
        <v>6</v>
      </c>
      <c r="N64" s="39" t="str">
        <f>IF(Funções!E54&lt;&gt;"",Funções!E54,"")</f>
        <v>A</v>
      </c>
      <c r="O64" s="39" t="str">
        <f t="shared" si="0"/>
        <v>Alta</v>
      </c>
      <c r="P64" s="43">
        <f>IF(Funções!P54&lt;&gt;"",Funções!P54,"")</f>
        <v>3</v>
      </c>
    </row>
    <row r="65" spans="2:16" ht="15">
      <c r="B65" s="42" t="str">
        <f>IF(Funções!B55&lt;&gt;"",Funções!B55,"")</f>
        <v>2.18</v>
      </c>
      <c r="C65" s="105" t="str">
        <f>IF(Funções!C55&lt;&gt;"",Funções!C55,"")</f>
        <v xml:space="preserve">Manter Esocial do Orgão </v>
      </c>
      <c r="D65" s="64"/>
      <c r="E65" s="64"/>
      <c r="F65" s="64"/>
      <c r="G65" s="64"/>
      <c r="H65" s="65"/>
      <c r="I65" s="39" t="str">
        <f>IF(Funções!D55&lt;&gt;"",Funções!D55,"")</f>
        <v/>
      </c>
      <c r="J65" s="39" t="str">
        <f>IF(Funções!F55&lt;&gt;"",Funções!F55,"")</f>
        <v/>
      </c>
      <c r="K65" s="39" t="str">
        <f>IF(Funções!H55&lt;&gt;"",Funções!H55,"")</f>
        <v/>
      </c>
      <c r="L65" s="39" t="str">
        <f>IF(Funções!M55&lt;&gt;"",Funções!M55,"")</f>
        <v/>
      </c>
      <c r="M65" s="39" t="str">
        <f>IF(Funções!N55&lt;&gt;"",Funções!N55,"")</f>
        <v/>
      </c>
      <c r="N65" s="39" t="str">
        <f>IF(Funções!E55&lt;&gt;"",Funções!E55,"")</f>
        <v/>
      </c>
      <c r="O65" s="39" t="str">
        <f t="shared" si="0"/>
        <v/>
      </c>
      <c r="P65" s="43" t="str">
        <f>IF(Funções!P55&lt;&gt;"",Funções!P55,"")</f>
        <v/>
      </c>
    </row>
    <row r="66" spans="2:16" ht="15">
      <c r="B66" s="42" t="str">
        <f>IF(Funções!B56&lt;&gt;"",Funções!B56,"")</f>
        <v/>
      </c>
      <c r="C66" s="66" t="str">
        <f>IF(Funções!C56&lt;&gt;"",Funções!C56,"")</f>
        <v xml:space="preserve">Alterar Esocial do Orgão </v>
      </c>
      <c r="D66" s="64"/>
      <c r="E66" s="64"/>
      <c r="F66" s="64"/>
      <c r="G66" s="64"/>
      <c r="H66" s="65"/>
      <c r="I66" s="39" t="str">
        <f>IF(Funções!D56&lt;&gt;"",Funções!D56,"")</f>
        <v>EE</v>
      </c>
      <c r="J66" s="39">
        <f>IF(Funções!F56&lt;&gt;"",Funções!F56,"")</f>
        <v>10</v>
      </c>
      <c r="K66" s="39">
        <f>IF(Funções!H56&lt;&gt;"",Funções!H56,"")</f>
        <v>2</v>
      </c>
      <c r="L66" s="39" t="str">
        <f>IF(Funções!M56&lt;&gt;"",Funções!M56,"")</f>
        <v>Média</v>
      </c>
      <c r="M66" s="39">
        <f>IF(Funções!N56&lt;&gt;"",Funções!N56,"")</f>
        <v>4</v>
      </c>
      <c r="N66" s="39" t="str">
        <f>IF(Funções!E56&lt;&gt;"",Funções!E56,"")</f>
        <v>A</v>
      </c>
      <c r="O66" s="39" t="str">
        <f t="shared" si="0"/>
        <v>Média</v>
      </c>
      <c r="P66" s="43">
        <f>IF(Funções!P56&lt;&gt;"",Funções!P56,"")</f>
        <v>2</v>
      </c>
    </row>
    <row r="67" spans="2:16" ht="15">
      <c r="B67" s="42" t="str">
        <f>IF(Funções!B57&lt;&gt;"",Funções!B57,"")</f>
        <v>2.19</v>
      </c>
      <c r="C67" s="105" t="str">
        <f>IF(Funções!C57&lt;&gt;"",Funções!C57,"")</f>
        <v>Manter Parâmetro do Orgão</v>
      </c>
      <c r="D67" s="64"/>
      <c r="E67" s="64"/>
      <c r="F67" s="64"/>
      <c r="G67" s="64"/>
      <c r="H67" s="65"/>
      <c r="I67" s="39" t="str">
        <f>IF(Funções!D57&lt;&gt;"",Funções!D57,"")</f>
        <v/>
      </c>
      <c r="J67" s="39" t="str">
        <f>IF(Funções!F57&lt;&gt;"",Funções!F57,"")</f>
        <v/>
      </c>
      <c r="K67" s="39" t="str">
        <f>IF(Funções!H57&lt;&gt;"",Funções!H57,"")</f>
        <v/>
      </c>
      <c r="L67" s="39" t="str">
        <f>IF(Funções!M57&lt;&gt;"",Funções!M57,"")</f>
        <v/>
      </c>
      <c r="M67" s="39" t="str">
        <f>IF(Funções!N57&lt;&gt;"",Funções!N57,"")</f>
        <v/>
      </c>
      <c r="N67" s="39" t="str">
        <f>IF(Funções!E57&lt;&gt;"",Funções!E57,"")</f>
        <v/>
      </c>
      <c r="O67" s="39" t="str">
        <f t="shared" si="0"/>
        <v/>
      </c>
      <c r="P67" s="43" t="str">
        <f>IF(Funções!P57&lt;&gt;"",Funções!P57,"")</f>
        <v/>
      </c>
    </row>
    <row r="68" spans="2:16" ht="15">
      <c r="B68" s="42" t="str">
        <f>IF(Funções!B58&lt;&gt;"",Funções!B58,"")</f>
        <v/>
      </c>
      <c r="C68" s="66" t="str">
        <f>IF(Funções!C58&lt;&gt;"",Funções!C58,"")</f>
        <v xml:space="preserve">Alterar Parâmetro do Orgão </v>
      </c>
      <c r="D68" s="64"/>
      <c r="E68" s="64"/>
      <c r="F68" s="64"/>
      <c r="G68" s="64"/>
      <c r="H68" s="65"/>
      <c r="I68" s="39" t="str">
        <f>IF(Funções!D58&lt;&gt;"",Funções!D58,"")</f>
        <v>EE</v>
      </c>
      <c r="J68" s="39">
        <f>IF(Funções!F58&lt;&gt;"",Funções!F58,"")</f>
        <v>9</v>
      </c>
      <c r="K68" s="39">
        <f>IF(Funções!H58&lt;&gt;"",Funções!H58,"")</f>
        <v>2</v>
      </c>
      <c r="L68" s="39" t="str">
        <f>IF(Funções!M58&lt;&gt;"",Funções!M58,"")</f>
        <v>Média</v>
      </c>
      <c r="M68" s="39">
        <f>IF(Funções!N58&lt;&gt;"",Funções!N58,"")</f>
        <v>4</v>
      </c>
      <c r="N68" s="39" t="str">
        <f>IF(Funções!E58&lt;&gt;"",Funções!E58,"")</f>
        <v>A</v>
      </c>
      <c r="O68" s="39" t="str">
        <f t="shared" si="0"/>
        <v>Média</v>
      </c>
      <c r="P68" s="43">
        <f>IF(Funções!P58&lt;&gt;"",Funções!P58,"")</f>
        <v>2</v>
      </c>
    </row>
    <row r="69" spans="2:16" ht="15" hidden="1">
      <c r="B69" s="42" t="str">
        <f>IF(Funções!B59&lt;&gt;"",Funções!B59,"")</f>
        <v/>
      </c>
      <c r="C69" s="66" t="str">
        <f>IF(Funções!C59&lt;&gt;"",Funções!C59,"")</f>
        <v/>
      </c>
      <c r="D69" s="64"/>
      <c r="E69" s="64"/>
      <c r="F69" s="64"/>
      <c r="G69" s="64"/>
      <c r="H69" s="65"/>
      <c r="I69" s="39" t="str">
        <f>IF(Funções!D59&lt;&gt;"",Funções!D59,"")</f>
        <v/>
      </c>
      <c r="J69" s="39" t="str">
        <f>IF(Funções!F59&lt;&gt;"",Funções!F59,"")</f>
        <v/>
      </c>
      <c r="K69" s="39" t="str">
        <f>IF(Funções!H59&lt;&gt;"",Funções!H59,"")</f>
        <v/>
      </c>
      <c r="L69" s="39" t="str">
        <f>IF(Funções!M59&lt;&gt;"",Funções!M59,"")</f>
        <v/>
      </c>
      <c r="M69" s="39" t="str">
        <f>IF(Funções!N59&lt;&gt;"",Funções!N59,"")</f>
        <v/>
      </c>
      <c r="N69" s="39" t="str">
        <f>IF(Funções!E59&lt;&gt;"",Funções!E59,"")</f>
        <v/>
      </c>
      <c r="O69" s="39" t="str">
        <f t="shared" si="0"/>
        <v/>
      </c>
      <c r="P69" s="43" t="str">
        <f>IF(Funções!P59&lt;&gt;"",Funções!P59,"")</f>
        <v/>
      </c>
    </row>
    <row r="70" spans="2:16" ht="15" hidden="1">
      <c r="B70" s="42" t="str">
        <f>IF(Funções!B60&lt;&gt;"",Funções!B60,"")</f>
        <v/>
      </c>
      <c r="C70" s="66" t="str">
        <f>IF(Funções!C60&lt;&gt;"",Funções!C60,"")</f>
        <v/>
      </c>
      <c r="D70" s="64"/>
      <c r="E70" s="64"/>
      <c r="F70" s="64"/>
      <c r="G70" s="64"/>
      <c r="H70" s="65"/>
      <c r="I70" s="39" t="str">
        <f>IF(Funções!D60&lt;&gt;"",Funções!D60,"")</f>
        <v/>
      </c>
      <c r="J70" s="39" t="str">
        <f>IF(Funções!F60&lt;&gt;"",Funções!F60,"")</f>
        <v/>
      </c>
      <c r="K70" s="39" t="str">
        <f>IF(Funções!H60&lt;&gt;"",Funções!H60,"")</f>
        <v/>
      </c>
      <c r="L70" s="39" t="str">
        <f>IF(Funções!M60&lt;&gt;"",Funções!M60,"")</f>
        <v/>
      </c>
      <c r="M70" s="39" t="str">
        <f>IF(Funções!N60&lt;&gt;"",Funções!N60,"")</f>
        <v/>
      </c>
      <c r="N70" s="39" t="str">
        <f>IF(Funções!E60&lt;&gt;"",Funções!E60,"")</f>
        <v/>
      </c>
      <c r="O70" s="39" t="str">
        <f t="shared" si="0"/>
        <v/>
      </c>
      <c r="P70" s="43" t="str">
        <f>IF(Funções!P60&lt;&gt;"",Funções!P60,"")</f>
        <v/>
      </c>
    </row>
    <row r="71" spans="2:16" ht="15" hidden="1">
      <c r="B71" s="42" t="str">
        <f>IF(Funções!B61&lt;&gt;"",Funções!B61,"")</f>
        <v/>
      </c>
      <c r="C71" s="66" t="str">
        <f>IF(Funções!C61&lt;&gt;"",Funções!C61,"")</f>
        <v/>
      </c>
      <c r="D71" s="64"/>
      <c r="E71" s="64"/>
      <c r="F71" s="64"/>
      <c r="G71" s="64"/>
      <c r="H71" s="65"/>
      <c r="I71" s="39" t="str">
        <f>IF(Funções!D61&lt;&gt;"",Funções!D61,"")</f>
        <v/>
      </c>
      <c r="J71" s="39" t="str">
        <f>IF(Funções!F61&lt;&gt;"",Funções!F61,"")</f>
        <v/>
      </c>
      <c r="K71" s="39" t="str">
        <f>IF(Funções!H61&lt;&gt;"",Funções!H61,"")</f>
        <v/>
      </c>
      <c r="L71" s="39" t="str">
        <f>IF(Funções!M61&lt;&gt;"",Funções!M61,"")</f>
        <v/>
      </c>
      <c r="M71" s="39" t="str">
        <f>IF(Funções!N61&lt;&gt;"",Funções!N61,"")</f>
        <v/>
      </c>
      <c r="N71" s="39" t="str">
        <f>IF(Funções!E61&lt;&gt;"",Funções!E61,"")</f>
        <v/>
      </c>
      <c r="O71" s="39" t="str">
        <f t="shared" si="0"/>
        <v/>
      </c>
      <c r="P71" s="43" t="str">
        <f>IF(Funções!P61&lt;&gt;"",Funções!P61,"")</f>
        <v/>
      </c>
    </row>
    <row r="72" spans="2:16" ht="15" hidden="1">
      <c r="B72" s="42" t="str">
        <f>IF(Funções!B63&lt;&gt;"",Funções!B63,"")</f>
        <v/>
      </c>
      <c r="C72" s="66" t="str">
        <f>IF(Funções!C63&lt;&gt;"",Funções!C63,"")</f>
        <v/>
      </c>
      <c r="D72" s="64"/>
      <c r="E72" s="64"/>
      <c r="F72" s="64"/>
      <c r="G72" s="64"/>
      <c r="H72" s="65"/>
      <c r="I72" s="39" t="str">
        <f>IF(Funções!D62&lt;&gt;"",Funções!D62,"")</f>
        <v/>
      </c>
      <c r="J72" s="39" t="str">
        <f>IF(Funções!F62&lt;&gt;"",Funções!F62,"")</f>
        <v/>
      </c>
      <c r="K72" s="39" t="str">
        <f>IF(Funções!H62&lt;&gt;"",Funções!H62,"")</f>
        <v/>
      </c>
      <c r="L72" s="39" t="str">
        <f>IF(Funções!M62&lt;&gt;"",Funções!M62,"")</f>
        <v/>
      </c>
      <c r="M72" s="39" t="str">
        <f>IF(Funções!N62&lt;&gt;"",Funções!N62,"")</f>
        <v/>
      </c>
      <c r="N72" s="39" t="str">
        <f>IF(Funções!E62&lt;&gt;"",Funções!E62,"")</f>
        <v/>
      </c>
      <c r="O72" s="39" t="str">
        <f t="shared" si="0"/>
        <v/>
      </c>
      <c r="P72" s="43" t="str">
        <f>IF(Funções!P62&lt;&gt;"",Funções!P62,"")</f>
        <v/>
      </c>
    </row>
    <row r="73" spans="2:16" ht="15" hidden="1">
      <c r="B73" s="42" t="str">
        <f>IF(Funções!B64&lt;&gt;"",Funções!B64,"")</f>
        <v/>
      </c>
      <c r="C73" s="66" t="str">
        <f>IF(Funções!C64&lt;&gt;"",Funções!C64,"")</f>
        <v/>
      </c>
      <c r="D73" s="64"/>
      <c r="E73" s="64"/>
      <c r="F73" s="64"/>
      <c r="G73" s="64"/>
      <c r="H73" s="65"/>
      <c r="I73" s="39" t="str">
        <f>IF(Funções!D63&lt;&gt;"",Funções!D63,"")</f>
        <v/>
      </c>
      <c r="J73" s="39" t="str">
        <f>IF(Funções!F63&lt;&gt;"",Funções!F63,"")</f>
        <v/>
      </c>
      <c r="K73" s="39" t="str">
        <f>IF(Funções!H63&lt;&gt;"",Funções!H63,"")</f>
        <v/>
      </c>
      <c r="L73" s="39" t="str">
        <f>IF(Funções!M63&lt;&gt;"",Funções!M63,"")</f>
        <v/>
      </c>
      <c r="M73" s="39" t="str">
        <f>IF(Funções!N63&lt;&gt;"",Funções!N63,"")</f>
        <v/>
      </c>
      <c r="N73" s="39" t="str">
        <f>IF(Funções!E63&lt;&gt;"",Funções!E63,"")</f>
        <v/>
      </c>
      <c r="O73" s="39" t="str">
        <f t="shared" si="0"/>
        <v/>
      </c>
      <c r="P73" s="43" t="str">
        <f>IF(Funções!P63&lt;&gt;"",Funções!P63,"")</f>
        <v/>
      </c>
    </row>
    <row r="74" spans="2:16" ht="15" hidden="1">
      <c r="B74" s="42" t="str">
        <f>IF(Funções!B65&lt;&gt;"",Funções!B65,"")</f>
        <v/>
      </c>
      <c r="C74" s="66" t="str">
        <f>IF(Funções!C65&lt;&gt;"",Funções!C65,"")</f>
        <v/>
      </c>
      <c r="D74" s="64"/>
      <c r="E74" s="64"/>
      <c r="F74" s="64"/>
      <c r="G74" s="64"/>
      <c r="H74" s="65"/>
      <c r="I74" s="39" t="str">
        <f>IF(Funções!D64&lt;&gt;"",Funções!D64,"")</f>
        <v/>
      </c>
      <c r="J74" s="39" t="str">
        <f>IF(Funções!F64&lt;&gt;"",Funções!F64,"")</f>
        <v/>
      </c>
      <c r="K74" s="39" t="str">
        <f>IF(Funções!H64&lt;&gt;"",Funções!H64,"")</f>
        <v/>
      </c>
      <c r="L74" s="39" t="str">
        <f>IF(Funções!M64&lt;&gt;"",Funções!M64,"")</f>
        <v/>
      </c>
      <c r="M74" s="39" t="str">
        <f>IF(Funções!N64&lt;&gt;"",Funções!N64,"")</f>
        <v/>
      </c>
      <c r="N74" s="39" t="str">
        <f>IF(Funções!E64&lt;&gt;"",Funções!E64,"")</f>
        <v/>
      </c>
      <c r="O74" s="39" t="str">
        <f t="shared" si="0"/>
        <v/>
      </c>
      <c r="P74" s="43" t="str">
        <f>IF(Funções!P64&lt;&gt;"",Funções!P64,"")</f>
        <v/>
      </c>
    </row>
    <row r="75" spans="2:16" ht="15" hidden="1">
      <c r="B75" s="42" t="str">
        <f>IF(Funções!B66&lt;&gt;"",Funções!B66,"")</f>
        <v/>
      </c>
      <c r="C75" s="66" t="str">
        <f>IF(Funções!C66&lt;&gt;"",Funções!C66,"")</f>
        <v/>
      </c>
      <c r="D75" s="64"/>
      <c r="E75" s="64"/>
      <c r="F75" s="64"/>
      <c r="G75" s="64"/>
      <c r="H75" s="65"/>
      <c r="I75" s="39" t="str">
        <f>IF(Funções!D65&lt;&gt;"",Funções!D65,"")</f>
        <v/>
      </c>
      <c r="J75" s="39" t="str">
        <f>IF(Funções!F65&lt;&gt;"",Funções!F65,"")</f>
        <v/>
      </c>
      <c r="K75" s="39" t="str">
        <f>IF(Funções!H65&lt;&gt;"",Funções!H65,"")</f>
        <v/>
      </c>
      <c r="L75" s="39" t="str">
        <f>IF(Funções!M65&lt;&gt;"",Funções!M65,"")</f>
        <v/>
      </c>
      <c r="M75" s="39" t="str">
        <f>IF(Funções!N65&lt;&gt;"",Funções!N65,"")</f>
        <v/>
      </c>
      <c r="N75" s="39" t="str">
        <f>IF(Funções!E65&lt;&gt;"",Funções!E65,"")</f>
        <v/>
      </c>
      <c r="O75" s="39" t="str">
        <f t="shared" si="0"/>
        <v/>
      </c>
      <c r="P75" s="43" t="str">
        <f>IF(Funções!P65&lt;&gt;"",Funções!P65,"")</f>
        <v/>
      </c>
    </row>
    <row r="76" spans="2:16" ht="15" hidden="1">
      <c r="B76" s="42" t="str">
        <f>IF(Funções!B67&lt;&gt;"",Funções!B67,"")</f>
        <v/>
      </c>
      <c r="C76" s="66" t="str">
        <f>IF(Funções!C67&lt;&gt;"",Funções!C67,"")</f>
        <v/>
      </c>
      <c r="D76" s="64"/>
      <c r="E76" s="64"/>
      <c r="F76" s="64"/>
      <c r="G76" s="64"/>
      <c r="H76" s="65"/>
      <c r="I76" s="39" t="str">
        <f>IF(Funções!D67&lt;&gt;"",Funções!D67,"")</f>
        <v/>
      </c>
      <c r="J76" s="39" t="str">
        <f>IF(Funções!F67&lt;&gt;"",Funções!F67,"")</f>
        <v/>
      </c>
      <c r="K76" s="39" t="str">
        <f>IF(Funções!H67&lt;&gt;"",Funções!H67,"")</f>
        <v/>
      </c>
      <c r="L76" s="39" t="str">
        <f>IF(Funções!M67&lt;&gt;"",Funções!M67,"")</f>
        <v/>
      </c>
      <c r="M76" s="39" t="str">
        <f>IF(Funções!N67&lt;&gt;"",Funções!N67,"")</f>
        <v/>
      </c>
      <c r="N76" s="39" t="str">
        <f>IF(Funções!E67&lt;&gt;"",Funções!E67,"")</f>
        <v/>
      </c>
      <c r="O76" s="39" t="str">
        <f t="shared" ref="O71:O119" si="1">L76</f>
        <v/>
      </c>
      <c r="P76" s="43" t="str">
        <f>IF(Funções!P67&lt;&gt;"",Funções!P67,"")</f>
        <v/>
      </c>
    </row>
    <row r="77" spans="2:16" ht="15" hidden="1">
      <c r="B77" s="42" t="str">
        <f>IF(Funções!B68&lt;&gt;"",Funções!B68,"")</f>
        <v/>
      </c>
      <c r="C77" s="66" t="str">
        <f>IF(Funções!C68&lt;&gt;"",Funções!C68,"")</f>
        <v/>
      </c>
      <c r="D77" s="64"/>
      <c r="E77" s="64"/>
      <c r="F77" s="64"/>
      <c r="G77" s="64"/>
      <c r="H77" s="65"/>
      <c r="I77" s="39" t="str">
        <f>IF(Funções!D68&lt;&gt;"",Funções!D68,"")</f>
        <v/>
      </c>
      <c r="J77" s="39" t="str">
        <f>IF(Funções!F68&lt;&gt;"",Funções!F68,"")</f>
        <v/>
      </c>
      <c r="K77" s="39" t="str">
        <f>IF(Funções!H68&lt;&gt;"",Funções!H68,"")</f>
        <v/>
      </c>
      <c r="L77" s="39" t="str">
        <f>IF(Funções!M68&lt;&gt;"",Funções!M68,"")</f>
        <v/>
      </c>
      <c r="M77" s="39" t="str">
        <f>IF(Funções!N68&lt;&gt;"",Funções!N68,"")</f>
        <v/>
      </c>
      <c r="N77" s="39" t="str">
        <f>IF(Funções!E68&lt;&gt;"",Funções!E68,"")</f>
        <v/>
      </c>
      <c r="O77" s="39" t="str">
        <f t="shared" si="1"/>
        <v/>
      </c>
      <c r="P77" s="43" t="str">
        <f>IF(Funções!P68&lt;&gt;"",Funções!P68,"")</f>
        <v/>
      </c>
    </row>
    <row r="78" spans="2:16" ht="15" hidden="1">
      <c r="B78" s="42" t="str">
        <f>IF(Funções!B69&lt;&gt;"",Funções!B69,"")</f>
        <v/>
      </c>
      <c r="C78" s="66" t="str">
        <f>IF(Funções!C69&lt;&gt;"",Funções!C69,"")</f>
        <v/>
      </c>
      <c r="D78" s="64"/>
      <c r="E78" s="64"/>
      <c r="F78" s="64"/>
      <c r="G78" s="64"/>
      <c r="H78" s="65"/>
      <c r="I78" s="39" t="str">
        <f>IF(Funções!D69&lt;&gt;"",Funções!D69,"")</f>
        <v/>
      </c>
      <c r="J78" s="39" t="str">
        <f>IF(Funções!F69&lt;&gt;"",Funções!F69,"")</f>
        <v/>
      </c>
      <c r="K78" s="39" t="str">
        <f>IF(Funções!H69&lt;&gt;"",Funções!H69,"")</f>
        <v/>
      </c>
      <c r="L78" s="39" t="str">
        <f>IF(Funções!M69&lt;&gt;"",Funções!M69,"")</f>
        <v/>
      </c>
      <c r="M78" s="39" t="str">
        <f>IF(Funções!N69&lt;&gt;"",Funções!N69,"")</f>
        <v/>
      </c>
      <c r="N78" s="39" t="str">
        <f>IF(Funções!E69&lt;&gt;"",Funções!E69,"")</f>
        <v/>
      </c>
      <c r="O78" s="39" t="str">
        <f t="shared" si="1"/>
        <v/>
      </c>
      <c r="P78" s="43" t="str">
        <f>IF(Funções!P69&lt;&gt;"",Funções!P69,"")</f>
        <v/>
      </c>
    </row>
    <row r="79" spans="2:16" ht="15" hidden="1">
      <c r="B79" s="42" t="str">
        <f>IF(Funções!B70&lt;&gt;"",Funções!B70,"")</f>
        <v/>
      </c>
      <c r="C79" s="66" t="str">
        <f>IF(Funções!C70&lt;&gt;"",Funções!C70,"")</f>
        <v/>
      </c>
      <c r="D79" s="64"/>
      <c r="E79" s="64"/>
      <c r="F79" s="64"/>
      <c r="G79" s="64"/>
      <c r="H79" s="65"/>
      <c r="I79" s="39" t="str">
        <f>IF(Funções!D70&lt;&gt;"",Funções!D70,"")</f>
        <v/>
      </c>
      <c r="J79" s="39" t="str">
        <f>IF(Funções!F70&lt;&gt;"",Funções!F70,"")</f>
        <v/>
      </c>
      <c r="K79" s="39" t="str">
        <f>IF(Funções!H70&lt;&gt;"",Funções!H70,"")</f>
        <v/>
      </c>
      <c r="L79" s="39" t="str">
        <f>IF(Funções!M70&lt;&gt;"",Funções!M70,"")</f>
        <v/>
      </c>
      <c r="M79" s="39" t="str">
        <f>IF(Funções!N70&lt;&gt;"",Funções!N70,"")</f>
        <v/>
      </c>
      <c r="N79" s="39" t="str">
        <f>IF(Funções!E70&lt;&gt;"",Funções!E70,"")</f>
        <v/>
      </c>
      <c r="O79" s="39" t="str">
        <f t="shared" si="1"/>
        <v/>
      </c>
      <c r="P79" s="43" t="str">
        <f>IF(Funções!P70&lt;&gt;"",Funções!P70,"")</f>
        <v/>
      </c>
    </row>
    <row r="80" spans="2:16" ht="15" hidden="1">
      <c r="B80" s="42" t="str">
        <f>IF(Funções!B71&lt;&gt;"",Funções!B71,"")</f>
        <v/>
      </c>
      <c r="C80" s="66" t="str">
        <f>IF(Funções!C71&lt;&gt;"",Funções!C71,"")</f>
        <v/>
      </c>
      <c r="D80" s="64"/>
      <c r="E80" s="64"/>
      <c r="F80" s="64"/>
      <c r="G80" s="64"/>
      <c r="H80" s="65"/>
      <c r="I80" s="39" t="str">
        <f>IF(Funções!D71&lt;&gt;"",Funções!D71,"")</f>
        <v/>
      </c>
      <c r="J80" s="39" t="str">
        <f>IF(Funções!F71&lt;&gt;"",Funções!F71,"")</f>
        <v/>
      </c>
      <c r="K80" s="39" t="str">
        <f>IF(Funções!H71&lt;&gt;"",Funções!H71,"")</f>
        <v/>
      </c>
      <c r="L80" s="39" t="str">
        <f>IF(Funções!M71&lt;&gt;"",Funções!M71,"")</f>
        <v/>
      </c>
      <c r="M80" s="39" t="str">
        <f>IF(Funções!N71&lt;&gt;"",Funções!N71,"")</f>
        <v/>
      </c>
      <c r="N80" s="39" t="str">
        <f>IF(Funções!E71&lt;&gt;"",Funções!E71,"")</f>
        <v/>
      </c>
      <c r="O80" s="39" t="str">
        <f t="shared" si="1"/>
        <v/>
      </c>
      <c r="P80" s="43" t="str">
        <f>IF(Funções!P71&lt;&gt;"",Funções!P71,"")</f>
        <v/>
      </c>
    </row>
    <row r="81" spans="2:16" ht="15" hidden="1">
      <c r="B81" s="42" t="str">
        <f>IF(Funções!B72&lt;&gt;"",Funções!B72,"")</f>
        <v/>
      </c>
      <c r="C81" s="66" t="str">
        <f>IF(Funções!C72&lt;&gt;"",Funções!C72,"")</f>
        <v/>
      </c>
      <c r="D81" s="64"/>
      <c r="E81" s="64"/>
      <c r="F81" s="64"/>
      <c r="G81" s="64"/>
      <c r="H81" s="65"/>
      <c r="I81" s="39" t="str">
        <f>IF(Funções!D72&lt;&gt;"",Funções!D72,"")</f>
        <v/>
      </c>
      <c r="J81" s="39" t="str">
        <f>IF(Funções!F72&lt;&gt;"",Funções!F72,"")</f>
        <v/>
      </c>
      <c r="K81" s="39" t="str">
        <f>IF(Funções!H72&lt;&gt;"",Funções!H72,"")</f>
        <v/>
      </c>
      <c r="L81" s="39" t="str">
        <f>IF(Funções!M72&lt;&gt;"",Funções!M72,"")</f>
        <v/>
      </c>
      <c r="M81" s="39" t="str">
        <f>IF(Funções!N72&lt;&gt;"",Funções!N72,"")</f>
        <v/>
      </c>
      <c r="N81" s="39" t="str">
        <f>IF(Funções!E72&lt;&gt;"",Funções!E72,"")</f>
        <v/>
      </c>
      <c r="O81" s="39" t="str">
        <f t="shared" si="1"/>
        <v/>
      </c>
      <c r="P81" s="43" t="str">
        <f>IF(Funções!P72&lt;&gt;"",Funções!P72,"")</f>
        <v/>
      </c>
    </row>
    <row r="82" spans="2:16" ht="15" hidden="1">
      <c r="B82" s="42" t="str">
        <f>IF(Funções!B73&lt;&gt;"",Funções!B73,"")</f>
        <v/>
      </c>
      <c r="C82" s="66" t="str">
        <f>IF(Funções!C73&lt;&gt;"",Funções!C73,"")</f>
        <v/>
      </c>
      <c r="D82" s="64"/>
      <c r="E82" s="64"/>
      <c r="F82" s="64"/>
      <c r="G82" s="64"/>
      <c r="H82" s="65"/>
      <c r="I82" s="39" t="str">
        <f>IF(Funções!D73&lt;&gt;"",Funções!D73,"")</f>
        <v/>
      </c>
      <c r="J82" s="39" t="str">
        <f>IF(Funções!F73&lt;&gt;"",Funções!F73,"")</f>
        <v/>
      </c>
      <c r="K82" s="39" t="str">
        <f>IF(Funções!H73&lt;&gt;"",Funções!H73,"")</f>
        <v/>
      </c>
      <c r="L82" s="39" t="str">
        <f>IF(Funções!M73&lt;&gt;"",Funções!M73,"")</f>
        <v/>
      </c>
      <c r="M82" s="39" t="str">
        <f>IF(Funções!N73&lt;&gt;"",Funções!N73,"")</f>
        <v/>
      </c>
      <c r="N82" s="39" t="str">
        <f>IF(Funções!E73&lt;&gt;"",Funções!E73,"")</f>
        <v/>
      </c>
      <c r="O82" s="39" t="str">
        <f t="shared" si="1"/>
        <v/>
      </c>
      <c r="P82" s="43" t="str">
        <f>IF(Funções!P73&lt;&gt;"",Funções!P73,"")</f>
        <v/>
      </c>
    </row>
    <row r="83" spans="2:16" ht="15" hidden="1">
      <c r="B83" s="42" t="str">
        <f>IF(Funções!B74&lt;&gt;"",Funções!B74,"")</f>
        <v/>
      </c>
      <c r="C83" s="66" t="str">
        <f>IF(Funções!C74&lt;&gt;"",Funções!C74,"")</f>
        <v/>
      </c>
      <c r="D83" s="64"/>
      <c r="E83" s="64"/>
      <c r="F83" s="64"/>
      <c r="G83" s="64"/>
      <c r="H83" s="65"/>
      <c r="I83" s="39" t="str">
        <f>IF(Funções!D74&lt;&gt;"",Funções!D74,"")</f>
        <v/>
      </c>
      <c r="J83" s="39" t="str">
        <f>IF(Funções!F74&lt;&gt;"",Funções!F74,"")</f>
        <v/>
      </c>
      <c r="K83" s="39" t="str">
        <f>IF(Funções!H74&lt;&gt;"",Funções!H74,"")</f>
        <v/>
      </c>
      <c r="L83" s="39" t="str">
        <f>IF(Funções!M74&lt;&gt;"",Funções!M74,"")</f>
        <v/>
      </c>
      <c r="M83" s="39" t="str">
        <f>IF(Funções!N74&lt;&gt;"",Funções!N74,"")</f>
        <v/>
      </c>
      <c r="N83" s="39" t="str">
        <f>IF(Funções!E74&lt;&gt;"",Funções!E74,"")</f>
        <v/>
      </c>
      <c r="O83" s="39" t="str">
        <f t="shared" si="1"/>
        <v/>
      </c>
      <c r="P83" s="43" t="str">
        <f>IF(Funções!P74&lt;&gt;"",Funções!P74,"")</f>
        <v/>
      </c>
    </row>
    <row r="84" spans="2:16" ht="15" hidden="1">
      <c r="B84" s="42" t="str">
        <f>IF(Funções!B75&lt;&gt;"",Funções!B75,"")</f>
        <v/>
      </c>
      <c r="C84" s="66" t="str">
        <f>IF(Funções!C75&lt;&gt;"",Funções!C75,"")</f>
        <v/>
      </c>
      <c r="D84" s="64"/>
      <c r="E84" s="64"/>
      <c r="F84" s="64"/>
      <c r="G84" s="64"/>
      <c r="H84" s="65"/>
      <c r="I84" s="39" t="str">
        <f>IF(Funções!D75&lt;&gt;"",Funções!D75,"")</f>
        <v/>
      </c>
      <c r="J84" s="39" t="str">
        <f>IF(Funções!F75&lt;&gt;"",Funções!F75,"")</f>
        <v/>
      </c>
      <c r="K84" s="39" t="str">
        <f>IF(Funções!H75&lt;&gt;"",Funções!H75,"")</f>
        <v/>
      </c>
      <c r="L84" s="39" t="str">
        <f>IF(Funções!M75&lt;&gt;"",Funções!M75,"")</f>
        <v/>
      </c>
      <c r="M84" s="39" t="str">
        <f>IF(Funções!N75&lt;&gt;"",Funções!N75,"")</f>
        <v/>
      </c>
      <c r="N84" s="39" t="str">
        <f>IF(Funções!E75&lt;&gt;"",Funções!E75,"")</f>
        <v/>
      </c>
      <c r="O84" s="39" t="str">
        <f t="shared" si="1"/>
        <v/>
      </c>
      <c r="P84" s="43" t="str">
        <f>IF(Funções!P75&lt;&gt;"",Funções!P75,"")</f>
        <v/>
      </c>
    </row>
    <row r="85" spans="2:16" ht="15" hidden="1">
      <c r="B85" s="42" t="str">
        <f>IF(Funções!B76&lt;&gt;"",Funções!B76,"")</f>
        <v/>
      </c>
      <c r="C85" s="66" t="str">
        <f>IF(Funções!C76&lt;&gt;"",Funções!C76,"")</f>
        <v/>
      </c>
      <c r="D85" s="64"/>
      <c r="E85" s="64"/>
      <c r="F85" s="64"/>
      <c r="G85" s="64"/>
      <c r="H85" s="65"/>
      <c r="I85" s="39" t="str">
        <f>IF(Funções!D76&lt;&gt;"",Funções!D76,"")</f>
        <v/>
      </c>
      <c r="J85" s="39" t="str">
        <f>IF(Funções!F76&lt;&gt;"",Funções!F76,"")</f>
        <v/>
      </c>
      <c r="K85" s="39" t="str">
        <f>IF(Funções!H76&lt;&gt;"",Funções!H76,"")</f>
        <v/>
      </c>
      <c r="L85" s="39" t="str">
        <f>IF(Funções!M76&lt;&gt;"",Funções!M76,"")</f>
        <v/>
      </c>
      <c r="M85" s="39" t="str">
        <f>IF(Funções!N76&lt;&gt;"",Funções!N76,"")</f>
        <v/>
      </c>
      <c r="N85" s="39" t="str">
        <f>IF(Funções!E76&lt;&gt;"",Funções!E76,"")</f>
        <v/>
      </c>
      <c r="O85" s="39" t="str">
        <f t="shared" si="1"/>
        <v/>
      </c>
      <c r="P85" s="43" t="str">
        <f>IF(Funções!P76&lt;&gt;"",Funções!P76,"")</f>
        <v/>
      </c>
    </row>
    <row r="86" spans="2:16" ht="15" hidden="1">
      <c r="B86" s="42" t="str">
        <f>IF(Funções!B77&lt;&gt;"",Funções!B77,"")</f>
        <v/>
      </c>
      <c r="C86" s="66" t="str">
        <f>IF(Funções!C77&lt;&gt;"",Funções!C77,"")</f>
        <v/>
      </c>
      <c r="D86" s="64"/>
      <c r="E86" s="64"/>
      <c r="F86" s="64"/>
      <c r="G86" s="64"/>
      <c r="H86" s="65"/>
      <c r="I86" s="39" t="str">
        <f>IF(Funções!D77&lt;&gt;"",Funções!D77,"")</f>
        <v/>
      </c>
      <c r="J86" s="39" t="str">
        <f>IF(Funções!F77&lt;&gt;"",Funções!F77,"")</f>
        <v/>
      </c>
      <c r="K86" s="39" t="str">
        <f>IF(Funções!H77&lt;&gt;"",Funções!H77,"")</f>
        <v/>
      </c>
      <c r="L86" s="39" t="str">
        <f>IF(Funções!M77&lt;&gt;"",Funções!M77,"")</f>
        <v/>
      </c>
      <c r="M86" s="39" t="str">
        <f>IF(Funções!N77&lt;&gt;"",Funções!N77,"")</f>
        <v/>
      </c>
      <c r="N86" s="39" t="str">
        <f>IF(Funções!E77&lt;&gt;"",Funções!E77,"")</f>
        <v/>
      </c>
      <c r="O86" s="39" t="str">
        <f t="shared" si="1"/>
        <v/>
      </c>
      <c r="P86" s="43" t="str">
        <f>IF(Funções!P77&lt;&gt;"",Funções!P77,"")</f>
        <v/>
      </c>
    </row>
    <row r="87" spans="2:16" ht="15" hidden="1">
      <c r="B87" s="42" t="str">
        <f>IF(Funções!B78&lt;&gt;"",Funções!B78,"")</f>
        <v/>
      </c>
      <c r="C87" s="66" t="str">
        <f>IF(Funções!C78&lt;&gt;"",Funções!C78,"")</f>
        <v/>
      </c>
      <c r="D87" s="64"/>
      <c r="E87" s="64"/>
      <c r="F87" s="64"/>
      <c r="G87" s="64"/>
      <c r="H87" s="65"/>
      <c r="I87" s="39" t="str">
        <f>IF(Funções!D78&lt;&gt;"",Funções!D78,"")</f>
        <v/>
      </c>
      <c r="J87" s="39" t="str">
        <f>IF(Funções!F78&lt;&gt;"",Funções!F78,"")</f>
        <v/>
      </c>
      <c r="K87" s="39" t="str">
        <f>IF(Funções!H78&lt;&gt;"",Funções!H78,"")</f>
        <v/>
      </c>
      <c r="L87" s="39" t="str">
        <f>IF(Funções!M78&lt;&gt;"",Funções!M78,"")</f>
        <v/>
      </c>
      <c r="M87" s="39" t="str">
        <f>IF(Funções!N78&lt;&gt;"",Funções!N78,"")</f>
        <v/>
      </c>
      <c r="N87" s="39" t="str">
        <f>IF(Funções!E78&lt;&gt;"",Funções!E78,"")</f>
        <v/>
      </c>
      <c r="O87" s="39" t="str">
        <f t="shared" si="1"/>
        <v/>
      </c>
      <c r="P87" s="43" t="str">
        <f>IF(Funções!P78&lt;&gt;"",Funções!P78,"")</f>
        <v/>
      </c>
    </row>
    <row r="88" spans="2:16" ht="15" hidden="1">
      <c r="B88" s="42" t="str">
        <f>IF(Funções!B79&lt;&gt;"",Funções!B79,"")</f>
        <v/>
      </c>
      <c r="C88" s="66" t="str">
        <f>IF(Funções!C79&lt;&gt;"",Funções!C79,"")</f>
        <v/>
      </c>
      <c r="D88" s="64"/>
      <c r="E88" s="64"/>
      <c r="F88" s="64"/>
      <c r="G88" s="64"/>
      <c r="H88" s="65"/>
      <c r="I88" s="39" t="str">
        <f>IF(Funções!D79&lt;&gt;"",Funções!D79,"")</f>
        <v/>
      </c>
      <c r="J88" s="39" t="str">
        <f>IF(Funções!F79&lt;&gt;"",Funções!F79,"")</f>
        <v/>
      </c>
      <c r="K88" s="39" t="str">
        <f>IF(Funções!H79&lt;&gt;"",Funções!H79,"")</f>
        <v/>
      </c>
      <c r="L88" s="39" t="str">
        <f>IF(Funções!M79&lt;&gt;"",Funções!M79,"")</f>
        <v/>
      </c>
      <c r="M88" s="39" t="str">
        <f>IF(Funções!N79&lt;&gt;"",Funções!N79,"")</f>
        <v/>
      </c>
      <c r="N88" s="39" t="str">
        <f>IF(Funções!E79&lt;&gt;"",Funções!E79,"")</f>
        <v/>
      </c>
      <c r="O88" s="39" t="str">
        <f t="shared" si="1"/>
        <v/>
      </c>
      <c r="P88" s="43" t="str">
        <f>IF(Funções!P79&lt;&gt;"",Funções!P79,"")</f>
        <v/>
      </c>
    </row>
    <row r="89" spans="2:16" ht="15" hidden="1">
      <c r="B89" s="42" t="str">
        <f>IF(Funções!B80&lt;&gt;"",Funções!B80,"")</f>
        <v/>
      </c>
      <c r="C89" s="66" t="str">
        <f>IF(Funções!C80&lt;&gt;"",Funções!C80,"")</f>
        <v/>
      </c>
      <c r="D89" s="64"/>
      <c r="E89" s="64"/>
      <c r="F89" s="64"/>
      <c r="G89" s="64"/>
      <c r="H89" s="65"/>
      <c r="I89" s="39" t="str">
        <f>IF(Funções!D80&lt;&gt;"",Funções!D80,"")</f>
        <v/>
      </c>
      <c r="J89" s="39" t="str">
        <f>IF(Funções!F80&lt;&gt;"",Funções!F80,"")</f>
        <v/>
      </c>
      <c r="K89" s="39" t="str">
        <f>IF(Funções!H80&lt;&gt;"",Funções!H80,"")</f>
        <v/>
      </c>
      <c r="L89" s="39" t="str">
        <f>IF(Funções!M80&lt;&gt;"",Funções!M80,"")</f>
        <v/>
      </c>
      <c r="M89" s="39" t="str">
        <f>IF(Funções!N80&lt;&gt;"",Funções!N80,"")</f>
        <v/>
      </c>
      <c r="N89" s="39" t="str">
        <f>IF(Funções!E80&lt;&gt;"",Funções!E80,"")</f>
        <v/>
      </c>
      <c r="O89" s="39" t="str">
        <f t="shared" si="1"/>
        <v/>
      </c>
      <c r="P89" s="43" t="str">
        <f>IF(Funções!P80&lt;&gt;"",Funções!P80,"")</f>
        <v/>
      </c>
    </row>
    <row r="90" spans="2:16" ht="15" hidden="1">
      <c r="B90" s="42" t="str">
        <f>IF(Funções!B81&lt;&gt;"",Funções!B81,"")</f>
        <v/>
      </c>
      <c r="C90" s="66" t="str">
        <f>IF(Funções!C81&lt;&gt;"",Funções!C81,"")</f>
        <v/>
      </c>
      <c r="D90" s="64"/>
      <c r="E90" s="64"/>
      <c r="F90" s="64"/>
      <c r="G90" s="64"/>
      <c r="H90" s="65"/>
      <c r="I90" s="39" t="str">
        <f>IF(Funções!D81&lt;&gt;"",Funções!D81,"")</f>
        <v/>
      </c>
      <c r="J90" s="39" t="str">
        <f>IF(Funções!F81&lt;&gt;"",Funções!F81,"")</f>
        <v/>
      </c>
      <c r="K90" s="39" t="str">
        <f>IF(Funções!H81&lt;&gt;"",Funções!H81,"")</f>
        <v/>
      </c>
      <c r="L90" s="39" t="str">
        <f>IF(Funções!M81&lt;&gt;"",Funções!M81,"")</f>
        <v/>
      </c>
      <c r="M90" s="39" t="str">
        <f>IF(Funções!N81&lt;&gt;"",Funções!N81,"")</f>
        <v/>
      </c>
      <c r="N90" s="39" t="str">
        <f>IF(Funções!E81&lt;&gt;"",Funções!E81,"")</f>
        <v/>
      </c>
      <c r="O90" s="39" t="str">
        <f t="shared" si="1"/>
        <v/>
      </c>
      <c r="P90" s="43" t="str">
        <f>IF(Funções!P81&lt;&gt;"",Funções!P81,"")</f>
        <v/>
      </c>
    </row>
    <row r="91" spans="2:16" ht="15" hidden="1">
      <c r="B91" s="42" t="str">
        <f>IF(Funções!B82&lt;&gt;"",Funções!B82,"")</f>
        <v/>
      </c>
      <c r="C91" s="66" t="str">
        <f>IF(Funções!C82&lt;&gt;"",Funções!C82,"")</f>
        <v/>
      </c>
      <c r="D91" s="64"/>
      <c r="E91" s="64"/>
      <c r="F91" s="64"/>
      <c r="G91" s="64"/>
      <c r="H91" s="65"/>
      <c r="I91" s="39" t="str">
        <f>IF(Funções!D82&lt;&gt;"",Funções!D82,"")</f>
        <v/>
      </c>
      <c r="J91" s="39" t="str">
        <f>IF(Funções!F82&lt;&gt;"",Funções!F82,"")</f>
        <v/>
      </c>
      <c r="K91" s="39" t="str">
        <f>IF(Funções!H82&lt;&gt;"",Funções!H82,"")</f>
        <v/>
      </c>
      <c r="L91" s="39" t="str">
        <f>IF(Funções!M82&lt;&gt;"",Funções!M82,"")</f>
        <v/>
      </c>
      <c r="M91" s="39" t="str">
        <f>IF(Funções!N82&lt;&gt;"",Funções!N82,"")</f>
        <v/>
      </c>
      <c r="N91" s="39" t="str">
        <f>IF(Funções!E82&lt;&gt;"",Funções!E82,"")</f>
        <v/>
      </c>
      <c r="O91" s="39" t="str">
        <f t="shared" si="1"/>
        <v/>
      </c>
      <c r="P91" s="43" t="str">
        <f>IF(Funções!P82&lt;&gt;"",Funções!P82,"")</f>
        <v/>
      </c>
    </row>
    <row r="92" spans="2:16" ht="15" hidden="1">
      <c r="B92" s="42" t="str">
        <f>IF(Funções!B83&lt;&gt;"",Funções!B83,"")</f>
        <v/>
      </c>
      <c r="C92" s="66" t="str">
        <f>IF(Funções!C83&lt;&gt;"",Funções!C83,"")</f>
        <v/>
      </c>
      <c r="D92" s="64"/>
      <c r="E92" s="64"/>
      <c r="F92" s="64"/>
      <c r="G92" s="64"/>
      <c r="H92" s="65"/>
      <c r="I92" s="39" t="str">
        <f>IF(Funções!D83&lt;&gt;"",Funções!D83,"")</f>
        <v/>
      </c>
      <c r="J92" s="39" t="str">
        <f>IF(Funções!F83&lt;&gt;"",Funções!F83,"")</f>
        <v/>
      </c>
      <c r="K92" s="39" t="str">
        <f>IF(Funções!H83&lt;&gt;"",Funções!H83,"")</f>
        <v/>
      </c>
      <c r="L92" s="39" t="str">
        <f>IF(Funções!M83&lt;&gt;"",Funções!M83,"")</f>
        <v/>
      </c>
      <c r="M92" s="39" t="str">
        <f>IF(Funções!N83&lt;&gt;"",Funções!N83,"")</f>
        <v/>
      </c>
      <c r="N92" s="39" t="str">
        <f>IF(Funções!E83&lt;&gt;"",Funções!E83,"")</f>
        <v/>
      </c>
      <c r="O92" s="39" t="str">
        <f t="shared" si="1"/>
        <v/>
      </c>
      <c r="P92" s="43" t="str">
        <f>IF(Funções!P83&lt;&gt;"",Funções!P83,"")</f>
        <v/>
      </c>
    </row>
    <row r="93" spans="2:16" ht="15" hidden="1">
      <c r="B93" s="42" t="str">
        <f>IF(Funções!B84&lt;&gt;"",Funções!B84,"")</f>
        <v/>
      </c>
      <c r="C93" s="66" t="str">
        <f>IF(Funções!C84&lt;&gt;"",Funções!C84,"")</f>
        <v/>
      </c>
      <c r="D93" s="64"/>
      <c r="E93" s="64"/>
      <c r="F93" s="64"/>
      <c r="G93" s="64"/>
      <c r="H93" s="65"/>
      <c r="I93" s="39" t="str">
        <f>IF(Funções!D84&lt;&gt;"",Funções!D84,"")</f>
        <v/>
      </c>
      <c r="J93" s="39" t="str">
        <f>IF(Funções!F84&lt;&gt;"",Funções!F84,"")</f>
        <v/>
      </c>
      <c r="K93" s="39" t="str">
        <f>IF(Funções!H84&lt;&gt;"",Funções!H84,"")</f>
        <v/>
      </c>
      <c r="L93" s="39" t="str">
        <f>IF(Funções!M84&lt;&gt;"",Funções!M84,"")</f>
        <v/>
      </c>
      <c r="M93" s="39" t="str">
        <f>IF(Funções!N84&lt;&gt;"",Funções!N84,"")</f>
        <v/>
      </c>
      <c r="N93" s="39" t="str">
        <f>IF(Funções!E84&lt;&gt;"",Funções!E84,"")</f>
        <v/>
      </c>
      <c r="O93" s="39" t="str">
        <f t="shared" si="1"/>
        <v/>
      </c>
      <c r="P93" s="43" t="str">
        <f>IF(Funções!P84&lt;&gt;"",Funções!P84,"")</f>
        <v/>
      </c>
    </row>
    <row r="94" spans="2:16" ht="15" hidden="1">
      <c r="B94" s="42" t="str">
        <f>IF(Funções!B85&lt;&gt;"",Funções!B85,"")</f>
        <v/>
      </c>
      <c r="C94" s="66" t="str">
        <f>IF(Funções!C85&lt;&gt;"",Funções!C85,"")</f>
        <v/>
      </c>
      <c r="D94" s="64"/>
      <c r="E94" s="64"/>
      <c r="F94" s="64"/>
      <c r="G94" s="64"/>
      <c r="H94" s="65"/>
      <c r="I94" s="39" t="str">
        <f>IF(Funções!D85&lt;&gt;"",Funções!D85,"")</f>
        <v/>
      </c>
      <c r="J94" s="39" t="str">
        <f>IF(Funções!F85&lt;&gt;"",Funções!F85,"")</f>
        <v/>
      </c>
      <c r="K94" s="39" t="str">
        <f>IF(Funções!H85&lt;&gt;"",Funções!H85,"")</f>
        <v/>
      </c>
      <c r="L94" s="39" t="str">
        <f>IF(Funções!M85&lt;&gt;"",Funções!M85,"")</f>
        <v/>
      </c>
      <c r="M94" s="39" t="str">
        <f>IF(Funções!N85&lt;&gt;"",Funções!N85,"")</f>
        <v/>
      </c>
      <c r="N94" s="39" t="str">
        <f>IF(Funções!E85&lt;&gt;"",Funções!E85,"")</f>
        <v/>
      </c>
      <c r="O94" s="39" t="str">
        <f t="shared" si="1"/>
        <v/>
      </c>
      <c r="P94" s="43" t="str">
        <f>IF(Funções!P85&lt;&gt;"",Funções!P85,"")</f>
        <v/>
      </c>
    </row>
    <row r="95" spans="2:16" ht="15" hidden="1">
      <c r="B95" s="42" t="str">
        <f>IF(Funções!B86&lt;&gt;"",Funções!B86,"")</f>
        <v/>
      </c>
      <c r="C95" s="66" t="str">
        <f>IF(Funções!C86&lt;&gt;"",Funções!C86,"")</f>
        <v/>
      </c>
      <c r="D95" s="64"/>
      <c r="E95" s="64"/>
      <c r="F95" s="64"/>
      <c r="G95" s="64"/>
      <c r="H95" s="65"/>
      <c r="I95" s="39" t="str">
        <f>IF(Funções!D86&lt;&gt;"",Funções!D86,"")</f>
        <v/>
      </c>
      <c r="J95" s="39" t="str">
        <f>IF(Funções!F86&lt;&gt;"",Funções!F86,"")</f>
        <v/>
      </c>
      <c r="K95" s="39" t="str">
        <f>IF(Funções!H86&lt;&gt;"",Funções!H86,"")</f>
        <v/>
      </c>
      <c r="L95" s="39" t="str">
        <f>IF(Funções!M86&lt;&gt;"",Funções!M86,"")</f>
        <v/>
      </c>
      <c r="M95" s="39" t="str">
        <f>IF(Funções!N86&lt;&gt;"",Funções!N86,"")</f>
        <v/>
      </c>
      <c r="N95" s="39" t="str">
        <f>IF(Funções!E86&lt;&gt;"",Funções!E86,"")</f>
        <v/>
      </c>
      <c r="O95" s="39" t="str">
        <f t="shared" si="1"/>
        <v/>
      </c>
      <c r="P95" s="43" t="str">
        <f>IF(Funções!P86&lt;&gt;"",Funções!P86,"")</f>
        <v/>
      </c>
    </row>
    <row r="96" spans="2:16" ht="15" hidden="1">
      <c r="B96" s="42" t="str">
        <f>IF(Funções!B87&lt;&gt;"",Funções!B87,"")</f>
        <v/>
      </c>
      <c r="C96" s="66" t="str">
        <f>IF(Funções!C87&lt;&gt;"",Funções!C87,"")</f>
        <v/>
      </c>
      <c r="D96" s="64"/>
      <c r="E96" s="64"/>
      <c r="F96" s="64"/>
      <c r="G96" s="64"/>
      <c r="H96" s="65"/>
      <c r="I96" s="39" t="str">
        <f>IF(Funções!D87&lt;&gt;"",Funções!D87,"")</f>
        <v/>
      </c>
      <c r="J96" s="39" t="str">
        <f>IF(Funções!F87&lt;&gt;"",Funções!F87,"")</f>
        <v/>
      </c>
      <c r="K96" s="39" t="str">
        <f>IF(Funções!H87&lt;&gt;"",Funções!H87,"")</f>
        <v/>
      </c>
      <c r="L96" s="39" t="str">
        <f>IF(Funções!M87&lt;&gt;"",Funções!M87,"")</f>
        <v/>
      </c>
      <c r="M96" s="39" t="str">
        <f>IF(Funções!N87&lt;&gt;"",Funções!N87,"")</f>
        <v/>
      </c>
      <c r="N96" s="39" t="str">
        <f>IF(Funções!E87&lt;&gt;"",Funções!E87,"")</f>
        <v/>
      </c>
      <c r="O96" s="39" t="str">
        <f t="shared" si="1"/>
        <v/>
      </c>
      <c r="P96" s="43" t="str">
        <f>IF(Funções!P87&lt;&gt;"",Funções!P87,"")</f>
        <v/>
      </c>
    </row>
    <row r="97" spans="2:16" ht="15" hidden="1">
      <c r="B97" s="42" t="str">
        <f>IF(Funções!B88&lt;&gt;"",Funções!B88,"")</f>
        <v/>
      </c>
      <c r="C97" s="66" t="str">
        <f>IF(Funções!C88&lt;&gt;"",Funções!C88,"")</f>
        <v/>
      </c>
      <c r="D97" s="64"/>
      <c r="E97" s="64"/>
      <c r="F97" s="64"/>
      <c r="G97" s="64"/>
      <c r="H97" s="65"/>
      <c r="I97" s="39" t="str">
        <f>IF(Funções!D88&lt;&gt;"",Funções!D88,"")</f>
        <v/>
      </c>
      <c r="J97" s="39" t="str">
        <f>IF(Funções!F88&lt;&gt;"",Funções!F88,"")</f>
        <v/>
      </c>
      <c r="K97" s="39" t="str">
        <f>IF(Funções!H88&lt;&gt;"",Funções!H88,"")</f>
        <v/>
      </c>
      <c r="L97" s="39" t="str">
        <f>IF(Funções!M88&lt;&gt;"",Funções!M88,"")</f>
        <v/>
      </c>
      <c r="M97" s="39" t="str">
        <f>IF(Funções!N88&lt;&gt;"",Funções!N88,"")</f>
        <v/>
      </c>
      <c r="N97" s="39" t="str">
        <f>IF(Funções!E88&lt;&gt;"",Funções!E88,"")</f>
        <v/>
      </c>
      <c r="O97" s="39" t="str">
        <f t="shared" si="1"/>
        <v/>
      </c>
      <c r="P97" s="43" t="str">
        <f>IF(Funções!P88&lt;&gt;"",Funções!P88,"")</f>
        <v/>
      </c>
    </row>
    <row r="98" spans="2:16" ht="15" hidden="1">
      <c r="B98" s="42" t="str">
        <f>IF(Funções!B89&lt;&gt;"",Funções!B89,"")</f>
        <v/>
      </c>
      <c r="C98" s="66" t="str">
        <f>IF(Funções!C89&lt;&gt;"",Funções!C89,"")</f>
        <v/>
      </c>
      <c r="D98" s="64"/>
      <c r="E98" s="64"/>
      <c r="F98" s="64"/>
      <c r="G98" s="64"/>
      <c r="H98" s="65"/>
      <c r="I98" s="39" t="str">
        <f>IF(Funções!D89&lt;&gt;"",Funções!D89,"")</f>
        <v/>
      </c>
      <c r="J98" s="39" t="str">
        <f>IF(Funções!F89&lt;&gt;"",Funções!F89,"")</f>
        <v/>
      </c>
      <c r="K98" s="39" t="str">
        <f>IF(Funções!H89&lt;&gt;"",Funções!H89,"")</f>
        <v/>
      </c>
      <c r="L98" s="39" t="str">
        <f>IF(Funções!M89&lt;&gt;"",Funções!M89,"")</f>
        <v/>
      </c>
      <c r="M98" s="39" t="str">
        <f>IF(Funções!N89&lt;&gt;"",Funções!N89,"")</f>
        <v/>
      </c>
      <c r="N98" s="39" t="str">
        <f>IF(Funções!E89&lt;&gt;"",Funções!E89,"")</f>
        <v/>
      </c>
      <c r="O98" s="39" t="str">
        <f t="shared" si="1"/>
        <v/>
      </c>
      <c r="P98" s="43" t="str">
        <f>IF(Funções!P89&lt;&gt;"",Funções!P89,"")</f>
        <v/>
      </c>
    </row>
    <row r="99" spans="2:16" ht="15" hidden="1">
      <c r="B99" s="42" t="str">
        <f>IF(Funções!B90&lt;&gt;"",Funções!B90,"")</f>
        <v/>
      </c>
      <c r="C99" s="66" t="str">
        <f>IF(Funções!C90&lt;&gt;"",Funções!C90,"")</f>
        <v/>
      </c>
      <c r="D99" s="64"/>
      <c r="E99" s="64"/>
      <c r="F99" s="64"/>
      <c r="G99" s="64"/>
      <c r="H99" s="65"/>
      <c r="I99" s="39" t="str">
        <f>IF(Funções!D90&lt;&gt;"",Funções!D90,"")</f>
        <v/>
      </c>
      <c r="J99" s="39" t="str">
        <f>IF(Funções!F90&lt;&gt;"",Funções!F90,"")</f>
        <v/>
      </c>
      <c r="K99" s="39" t="str">
        <f>IF(Funções!H90&lt;&gt;"",Funções!H90,"")</f>
        <v/>
      </c>
      <c r="L99" s="39" t="str">
        <f>IF(Funções!M90&lt;&gt;"",Funções!M90,"")</f>
        <v/>
      </c>
      <c r="M99" s="39" t="str">
        <f>IF(Funções!N90&lt;&gt;"",Funções!N90,"")</f>
        <v/>
      </c>
      <c r="N99" s="39" t="str">
        <f>IF(Funções!E90&lt;&gt;"",Funções!E90,"")</f>
        <v/>
      </c>
      <c r="O99" s="39" t="str">
        <f t="shared" si="1"/>
        <v/>
      </c>
      <c r="P99" s="43" t="str">
        <f>IF(Funções!P90&lt;&gt;"",Funções!P90,"")</f>
        <v/>
      </c>
    </row>
    <row r="100" spans="2:16" ht="15" hidden="1">
      <c r="B100" s="42" t="str">
        <f>IF(Funções!B91&lt;&gt;"",Funções!B91,"")</f>
        <v/>
      </c>
      <c r="C100" s="66" t="str">
        <f>IF(Funções!C91&lt;&gt;"",Funções!C91,"")</f>
        <v/>
      </c>
      <c r="D100" s="64"/>
      <c r="E100" s="64"/>
      <c r="F100" s="64"/>
      <c r="G100" s="64"/>
      <c r="H100" s="65"/>
      <c r="I100" s="39" t="str">
        <f>IF(Funções!D91&lt;&gt;"",Funções!D91,"")</f>
        <v/>
      </c>
      <c r="J100" s="39" t="str">
        <f>IF(Funções!F91&lt;&gt;"",Funções!F91,"")</f>
        <v/>
      </c>
      <c r="K100" s="39" t="str">
        <f>IF(Funções!H91&lt;&gt;"",Funções!H91,"")</f>
        <v/>
      </c>
      <c r="L100" s="39" t="str">
        <f>IF(Funções!M91&lt;&gt;"",Funções!M91,"")</f>
        <v/>
      </c>
      <c r="M100" s="39" t="str">
        <f>IF(Funções!N91&lt;&gt;"",Funções!N91,"")</f>
        <v/>
      </c>
      <c r="N100" s="39" t="str">
        <f>IF(Funções!E91&lt;&gt;"",Funções!E91,"")</f>
        <v/>
      </c>
      <c r="O100" s="39" t="str">
        <f t="shared" si="1"/>
        <v/>
      </c>
      <c r="P100" s="43" t="str">
        <f>IF(Funções!P91&lt;&gt;"",Funções!P91,"")</f>
        <v/>
      </c>
    </row>
    <row r="101" spans="2:16" ht="15" hidden="1">
      <c r="B101" s="42" t="str">
        <f>IF(Funções!B92&lt;&gt;"",Funções!B92,"")</f>
        <v/>
      </c>
      <c r="C101" s="66" t="str">
        <f>IF(Funções!C92&lt;&gt;"",Funções!C92,"")</f>
        <v/>
      </c>
      <c r="D101" s="64"/>
      <c r="E101" s="64"/>
      <c r="F101" s="64"/>
      <c r="G101" s="64"/>
      <c r="H101" s="65"/>
      <c r="I101" s="39" t="str">
        <f>IF(Funções!D92&lt;&gt;"",Funções!D92,"")</f>
        <v/>
      </c>
      <c r="J101" s="39" t="str">
        <f>IF(Funções!F92&lt;&gt;"",Funções!F92,"")</f>
        <v/>
      </c>
      <c r="K101" s="39" t="str">
        <f>IF(Funções!H92&lt;&gt;"",Funções!H92,"")</f>
        <v/>
      </c>
      <c r="L101" s="39" t="str">
        <f>IF(Funções!M92&lt;&gt;"",Funções!M92,"")</f>
        <v/>
      </c>
      <c r="M101" s="39" t="str">
        <f>IF(Funções!N92&lt;&gt;"",Funções!N92,"")</f>
        <v/>
      </c>
      <c r="N101" s="39" t="str">
        <f>IF(Funções!E92&lt;&gt;"",Funções!E92,"")</f>
        <v/>
      </c>
      <c r="O101" s="39" t="str">
        <f t="shared" si="1"/>
        <v/>
      </c>
      <c r="P101" s="43" t="str">
        <f>IF(Funções!P92&lt;&gt;"",Funções!P92,"")</f>
        <v/>
      </c>
    </row>
    <row r="102" spans="2:16" ht="15" hidden="1">
      <c r="B102" s="42" t="str">
        <f>IF(Funções!B93&lt;&gt;"",Funções!B93,"")</f>
        <v/>
      </c>
      <c r="C102" s="66" t="str">
        <f>IF(Funções!C93&lt;&gt;"",Funções!C93,"")</f>
        <v/>
      </c>
      <c r="D102" s="64"/>
      <c r="E102" s="64"/>
      <c r="F102" s="64"/>
      <c r="G102" s="64"/>
      <c r="H102" s="65"/>
      <c r="I102" s="39" t="str">
        <f>IF(Funções!D93&lt;&gt;"",Funções!D93,"")</f>
        <v/>
      </c>
      <c r="J102" s="39" t="str">
        <f>IF(Funções!F93&lt;&gt;"",Funções!F93,"")</f>
        <v/>
      </c>
      <c r="K102" s="39" t="str">
        <f>IF(Funções!H93&lt;&gt;"",Funções!H93,"")</f>
        <v/>
      </c>
      <c r="L102" s="39" t="str">
        <f>IF(Funções!M93&lt;&gt;"",Funções!M93,"")</f>
        <v/>
      </c>
      <c r="M102" s="39" t="str">
        <f>IF(Funções!N93&lt;&gt;"",Funções!N93,"")</f>
        <v/>
      </c>
      <c r="N102" s="39" t="str">
        <f>IF(Funções!E93&lt;&gt;"",Funções!E93,"")</f>
        <v/>
      </c>
      <c r="O102" s="39" t="str">
        <f t="shared" si="1"/>
        <v/>
      </c>
      <c r="P102" s="43" t="str">
        <f>IF(Funções!P93&lt;&gt;"",Funções!P93,"")</f>
        <v/>
      </c>
    </row>
    <row r="103" spans="2:16" ht="15" hidden="1">
      <c r="B103" s="42" t="str">
        <f>IF(Funções!B94&lt;&gt;"",Funções!B94,"")</f>
        <v/>
      </c>
      <c r="C103" s="66" t="str">
        <f>IF(Funções!C94&lt;&gt;"",Funções!C94,"")</f>
        <v/>
      </c>
      <c r="D103" s="64"/>
      <c r="E103" s="64"/>
      <c r="F103" s="64"/>
      <c r="G103" s="64"/>
      <c r="H103" s="65"/>
      <c r="I103" s="39" t="str">
        <f>IF(Funções!D94&lt;&gt;"",Funções!D94,"")</f>
        <v/>
      </c>
      <c r="J103" s="39" t="str">
        <f>IF(Funções!F94&lt;&gt;"",Funções!F94,"")</f>
        <v/>
      </c>
      <c r="K103" s="39" t="str">
        <f>IF(Funções!H94&lt;&gt;"",Funções!H94,"")</f>
        <v/>
      </c>
      <c r="L103" s="39" t="str">
        <f>IF(Funções!M94&lt;&gt;"",Funções!M94,"")</f>
        <v/>
      </c>
      <c r="M103" s="39" t="str">
        <f>IF(Funções!N94&lt;&gt;"",Funções!N94,"")</f>
        <v/>
      </c>
      <c r="N103" s="39" t="str">
        <f>IF(Funções!E94&lt;&gt;"",Funções!E94,"")</f>
        <v/>
      </c>
      <c r="O103" s="39" t="str">
        <f t="shared" si="1"/>
        <v/>
      </c>
      <c r="P103" s="43" t="str">
        <f>IF(Funções!P94&lt;&gt;"",Funções!P94,"")</f>
        <v/>
      </c>
    </row>
    <row r="104" spans="2:16" ht="15" hidden="1">
      <c r="B104" s="42" t="str">
        <f>IF(Funções!B95&lt;&gt;"",Funções!B95,"")</f>
        <v/>
      </c>
      <c r="C104" s="66" t="str">
        <f>IF(Funções!C95&lt;&gt;"",Funções!C95,"")</f>
        <v/>
      </c>
      <c r="D104" s="64"/>
      <c r="E104" s="64"/>
      <c r="F104" s="64"/>
      <c r="G104" s="64"/>
      <c r="H104" s="65"/>
      <c r="I104" s="39" t="str">
        <f>IF(Funções!D95&lt;&gt;"",Funções!D95,"")</f>
        <v/>
      </c>
      <c r="J104" s="39" t="str">
        <f>IF(Funções!F95&lt;&gt;"",Funções!F95,"")</f>
        <v/>
      </c>
      <c r="K104" s="39" t="str">
        <f>IF(Funções!H95&lt;&gt;"",Funções!H95,"")</f>
        <v/>
      </c>
      <c r="L104" s="39" t="str">
        <f>IF(Funções!M95&lt;&gt;"",Funções!M95,"")</f>
        <v/>
      </c>
      <c r="M104" s="39" t="str">
        <f>IF(Funções!N95&lt;&gt;"",Funções!N95,"")</f>
        <v/>
      </c>
      <c r="N104" s="39" t="str">
        <f>IF(Funções!E95&lt;&gt;"",Funções!E95,"")</f>
        <v/>
      </c>
      <c r="O104" s="39" t="str">
        <f t="shared" si="1"/>
        <v/>
      </c>
      <c r="P104" s="43" t="str">
        <f>IF(Funções!P95&lt;&gt;"",Funções!P95,"")</f>
        <v/>
      </c>
    </row>
    <row r="105" spans="2:16" ht="15" hidden="1">
      <c r="B105" s="42" t="str">
        <f>IF(Funções!B96&lt;&gt;"",Funções!B96,"")</f>
        <v/>
      </c>
      <c r="C105" s="66" t="str">
        <f>IF(Funções!C96&lt;&gt;"",Funções!C96,"")</f>
        <v/>
      </c>
      <c r="D105" s="64"/>
      <c r="E105" s="64"/>
      <c r="F105" s="64"/>
      <c r="G105" s="64"/>
      <c r="H105" s="65"/>
      <c r="I105" s="39" t="str">
        <f>IF(Funções!D96&lt;&gt;"",Funções!D96,"")</f>
        <v/>
      </c>
      <c r="J105" s="39" t="str">
        <f>IF(Funções!F96&lt;&gt;"",Funções!F96,"")</f>
        <v/>
      </c>
      <c r="K105" s="39" t="str">
        <f>IF(Funções!H96&lt;&gt;"",Funções!H96,"")</f>
        <v/>
      </c>
      <c r="L105" s="39" t="str">
        <f>IF(Funções!M96&lt;&gt;"",Funções!M96,"")</f>
        <v/>
      </c>
      <c r="M105" s="39" t="str">
        <f>IF(Funções!N96&lt;&gt;"",Funções!N96,"")</f>
        <v/>
      </c>
      <c r="N105" s="39" t="str">
        <f>IF(Funções!E96&lt;&gt;"",Funções!E96,"")</f>
        <v/>
      </c>
      <c r="O105" s="39" t="str">
        <f t="shared" si="1"/>
        <v/>
      </c>
      <c r="P105" s="43" t="str">
        <f>IF(Funções!P96&lt;&gt;"",Funções!P96,"")</f>
        <v/>
      </c>
    </row>
    <row r="106" spans="2:16" ht="15" hidden="1">
      <c r="B106" s="42" t="str">
        <f>IF(Funções!B97&lt;&gt;"",Funções!B97,"")</f>
        <v/>
      </c>
      <c r="C106" s="66" t="str">
        <f>IF(Funções!C97&lt;&gt;"",Funções!C97,"")</f>
        <v/>
      </c>
      <c r="D106" s="64"/>
      <c r="E106" s="64"/>
      <c r="F106" s="64"/>
      <c r="G106" s="64"/>
      <c r="H106" s="65"/>
      <c r="I106" s="39" t="str">
        <f>IF(Funções!D97&lt;&gt;"",Funções!D97,"")</f>
        <v/>
      </c>
      <c r="J106" s="39" t="str">
        <f>IF(Funções!F97&lt;&gt;"",Funções!F97,"")</f>
        <v/>
      </c>
      <c r="K106" s="39" t="str">
        <f>IF(Funções!H97&lt;&gt;"",Funções!H97,"")</f>
        <v/>
      </c>
      <c r="L106" s="39" t="str">
        <f>IF(Funções!M97&lt;&gt;"",Funções!M97,"")</f>
        <v/>
      </c>
      <c r="M106" s="39" t="str">
        <f>IF(Funções!N97&lt;&gt;"",Funções!N97,"")</f>
        <v/>
      </c>
      <c r="N106" s="39" t="str">
        <f>IF(Funções!E97&lt;&gt;"",Funções!E97,"")</f>
        <v/>
      </c>
      <c r="O106" s="39" t="str">
        <f t="shared" si="1"/>
        <v/>
      </c>
      <c r="P106" s="43" t="str">
        <f>IF(Funções!P97&lt;&gt;"",Funções!P97,"")</f>
        <v/>
      </c>
    </row>
    <row r="107" spans="2:16" ht="15" hidden="1">
      <c r="B107" s="42" t="str">
        <f>IF(Funções!B98&lt;&gt;"",Funções!B98,"")</f>
        <v/>
      </c>
      <c r="C107" s="66" t="str">
        <f>IF(Funções!C98&lt;&gt;"",Funções!C98,"")</f>
        <v/>
      </c>
      <c r="D107" s="64"/>
      <c r="E107" s="64"/>
      <c r="F107" s="64"/>
      <c r="G107" s="64"/>
      <c r="H107" s="65"/>
      <c r="I107" s="39" t="str">
        <f>IF(Funções!D98&lt;&gt;"",Funções!D98,"")</f>
        <v/>
      </c>
      <c r="J107" s="39" t="str">
        <f>IF(Funções!F98&lt;&gt;"",Funções!F98,"")</f>
        <v/>
      </c>
      <c r="K107" s="39" t="str">
        <f>IF(Funções!H98&lt;&gt;"",Funções!H98,"")</f>
        <v/>
      </c>
      <c r="L107" s="39" t="str">
        <f>IF(Funções!M98&lt;&gt;"",Funções!M98,"")</f>
        <v/>
      </c>
      <c r="M107" s="39" t="str">
        <f>IF(Funções!N98&lt;&gt;"",Funções!N98,"")</f>
        <v/>
      </c>
      <c r="N107" s="39" t="str">
        <f>IF(Funções!E98&lt;&gt;"",Funções!E98,"")</f>
        <v/>
      </c>
      <c r="O107" s="39" t="str">
        <f t="shared" si="1"/>
        <v/>
      </c>
      <c r="P107" s="43" t="str">
        <f>IF(Funções!P98&lt;&gt;"",Funções!P98,"")</f>
        <v/>
      </c>
    </row>
    <row r="108" spans="2:16" ht="15" hidden="1">
      <c r="B108" s="42" t="str">
        <f>IF(Funções!B99&lt;&gt;"",Funções!B99,"")</f>
        <v/>
      </c>
      <c r="C108" s="66" t="str">
        <f>IF(Funções!C99&lt;&gt;"",Funções!C99,"")</f>
        <v/>
      </c>
      <c r="D108" s="64"/>
      <c r="E108" s="64"/>
      <c r="F108" s="64"/>
      <c r="G108" s="64"/>
      <c r="H108" s="65"/>
      <c r="I108" s="39" t="str">
        <f>IF(Funções!D99&lt;&gt;"",Funções!D99,"")</f>
        <v/>
      </c>
      <c r="J108" s="39" t="str">
        <f>IF(Funções!F99&lt;&gt;"",Funções!F99,"")</f>
        <v/>
      </c>
      <c r="K108" s="39" t="str">
        <f>IF(Funções!H99&lt;&gt;"",Funções!H99,"")</f>
        <v/>
      </c>
      <c r="L108" s="39" t="str">
        <f>IF(Funções!M99&lt;&gt;"",Funções!M99,"")</f>
        <v/>
      </c>
      <c r="M108" s="39" t="str">
        <f>IF(Funções!N99&lt;&gt;"",Funções!N99,"")</f>
        <v/>
      </c>
      <c r="N108" s="39" t="str">
        <f>IF(Funções!E99&lt;&gt;"",Funções!E99,"")</f>
        <v/>
      </c>
      <c r="O108" s="39" t="str">
        <f t="shared" si="1"/>
        <v/>
      </c>
      <c r="P108" s="43" t="str">
        <f>IF(Funções!P99&lt;&gt;"",Funções!P99,"")</f>
        <v/>
      </c>
    </row>
    <row r="109" spans="2:16" ht="15" hidden="1">
      <c r="B109" s="42" t="str">
        <f>IF(Funções!B100&lt;&gt;"",Funções!B100,"")</f>
        <v/>
      </c>
      <c r="C109" s="66" t="str">
        <f>IF(Funções!C100&lt;&gt;"",Funções!C100,"")</f>
        <v/>
      </c>
      <c r="D109" s="64"/>
      <c r="E109" s="64"/>
      <c r="F109" s="64"/>
      <c r="G109" s="64"/>
      <c r="H109" s="65"/>
      <c r="I109" s="39" t="str">
        <f>IF(Funções!D100&lt;&gt;"",Funções!D100,"")</f>
        <v/>
      </c>
      <c r="J109" s="39" t="str">
        <f>IF(Funções!F100&lt;&gt;"",Funções!F100,"")</f>
        <v/>
      </c>
      <c r="K109" s="39" t="str">
        <f>IF(Funções!H100&lt;&gt;"",Funções!H100,"")</f>
        <v/>
      </c>
      <c r="L109" s="39" t="str">
        <f>IF(Funções!M100&lt;&gt;"",Funções!M100,"")</f>
        <v/>
      </c>
      <c r="M109" s="39" t="str">
        <f>IF(Funções!N100&lt;&gt;"",Funções!N100,"")</f>
        <v/>
      </c>
      <c r="N109" s="39" t="str">
        <f>IF(Funções!E100&lt;&gt;"",Funções!E100,"")</f>
        <v/>
      </c>
      <c r="O109" s="39" t="str">
        <f t="shared" si="1"/>
        <v/>
      </c>
      <c r="P109" s="43" t="str">
        <f>IF(Funções!P100&lt;&gt;"",Funções!P100,"")</f>
        <v/>
      </c>
    </row>
    <row r="110" spans="2:16" ht="15" hidden="1">
      <c r="B110" s="42" t="str">
        <f>IF(Funções!B101&lt;&gt;"",Funções!B101,"")</f>
        <v/>
      </c>
      <c r="C110" s="66" t="str">
        <f>IF(Funções!C101&lt;&gt;"",Funções!C101,"")</f>
        <v/>
      </c>
      <c r="D110" s="64"/>
      <c r="E110" s="64"/>
      <c r="F110" s="64"/>
      <c r="G110" s="64"/>
      <c r="H110" s="65"/>
      <c r="I110" s="39" t="str">
        <f>IF(Funções!D101&lt;&gt;"",Funções!D101,"")</f>
        <v/>
      </c>
      <c r="J110" s="39" t="str">
        <f>IF(Funções!F101&lt;&gt;"",Funções!F101,"")</f>
        <v/>
      </c>
      <c r="K110" s="39" t="str">
        <f>IF(Funções!H101&lt;&gt;"",Funções!H101,"")</f>
        <v/>
      </c>
      <c r="L110" s="39" t="str">
        <f>IF(Funções!M101&lt;&gt;"",Funções!M101,"")</f>
        <v/>
      </c>
      <c r="M110" s="39" t="str">
        <f>IF(Funções!N101&lt;&gt;"",Funções!N101,"")</f>
        <v/>
      </c>
      <c r="N110" s="39" t="str">
        <f>IF(Funções!E101&lt;&gt;"",Funções!E101,"")</f>
        <v/>
      </c>
      <c r="O110" s="39" t="str">
        <f t="shared" si="1"/>
        <v/>
      </c>
      <c r="P110" s="43" t="str">
        <f>IF(Funções!P101&lt;&gt;"",Funções!P101,"")</f>
        <v/>
      </c>
    </row>
    <row r="111" spans="2:16" ht="15" hidden="1">
      <c r="B111" s="42" t="str">
        <f>IF(Funções!B102&lt;&gt;"",Funções!B102,"")</f>
        <v/>
      </c>
      <c r="C111" s="66" t="str">
        <f>IF(Funções!C102&lt;&gt;"",Funções!C102,"")</f>
        <v/>
      </c>
      <c r="D111" s="64"/>
      <c r="E111" s="64"/>
      <c r="F111" s="64"/>
      <c r="G111" s="64"/>
      <c r="H111" s="65"/>
      <c r="I111" s="39" t="str">
        <f>IF(Funções!D102&lt;&gt;"",Funções!D102,"")</f>
        <v/>
      </c>
      <c r="J111" s="39" t="str">
        <f>IF(Funções!F102&lt;&gt;"",Funções!F102,"")</f>
        <v/>
      </c>
      <c r="K111" s="39" t="str">
        <f>IF(Funções!H102&lt;&gt;"",Funções!H102,"")</f>
        <v/>
      </c>
      <c r="L111" s="39" t="str">
        <f>IF(Funções!M102&lt;&gt;"",Funções!M102,"")</f>
        <v/>
      </c>
      <c r="M111" s="39" t="str">
        <f>IF(Funções!N102&lt;&gt;"",Funções!N102,"")</f>
        <v/>
      </c>
      <c r="N111" s="39" t="str">
        <f>IF(Funções!E102&lt;&gt;"",Funções!E102,"")</f>
        <v/>
      </c>
      <c r="O111" s="39" t="str">
        <f t="shared" si="1"/>
        <v/>
      </c>
      <c r="P111" s="43" t="str">
        <f>IF(Funções!P102&lt;&gt;"",Funções!P102,"")</f>
        <v/>
      </c>
    </row>
    <row r="112" spans="2:16" ht="15" hidden="1">
      <c r="B112" s="42" t="str">
        <f>IF(Funções!B103&lt;&gt;"",Funções!B103,"")</f>
        <v/>
      </c>
      <c r="C112" s="66" t="str">
        <f>IF(Funções!C103&lt;&gt;"",Funções!C103,"")</f>
        <v/>
      </c>
      <c r="D112" s="64"/>
      <c r="E112" s="64"/>
      <c r="F112" s="64"/>
      <c r="G112" s="64"/>
      <c r="H112" s="65"/>
      <c r="I112" s="39" t="str">
        <f>IF(Funções!D103&lt;&gt;"",Funções!D103,"")</f>
        <v/>
      </c>
      <c r="J112" s="39" t="str">
        <f>IF(Funções!F103&lt;&gt;"",Funções!F103,"")</f>
        <v/>
      </c>
      <c r="K112" s="39" t="str">
        <f>IF(Funções!H103&lt;&gt;"",Funções!H103,"")</f>
        <v/>
      </c>
      <c r="L112" s="39" t="str">
        <f>IF(Funções!M103&lt;&gt;"",Funções!M103,"")</f>
        <v/>
      </c>
      <c r="M112" s="39" t="str">
        <f>IF(Funções!N103&lt;&gt;"",Funções!N103,"")</f>
        <v/>
      </c>
      <c r="N112" s="39" t="str">
        <f>IF(Funções!E103&lt;&gt;"",Funções!E103,"")</f>
        <v/>
      </c>
      <c r="O112" s="39" t="str">
        <f t="shared" si="1"/>
        <v/>
      </c>
      <c r="P112" s="43" t="str">
        <f>IF(Funções!P103&lt;&gt;"",Funções!P103,"")</f>
        <v/>
      </c>
    </row>
    <row r="113" spans="2:19" ht="15" hidden="1">
      <c r="B113" s="42" t="str">
        <f>IF(Funções!B104&lt;&gt;"",Funções!B104,"")</f>
        <v/>
      </c>
      <c r="C113" s="66" t="str">
        <f>IF(Funções!C104&lt;&gt;"",Funções!C104,"")</f>
        <v/>
      </c>
      <c r="D113" s="64"/>
      <c r="E113" s="64"/>
      <c r="F113" s="64"/>
      <c r="G113" s="64"/>
      <c r="H113" s="65"/>
      <c r="I113" s="39" t="str">
        <f>IF(Funções!D104&lt;&gt;"",Funções!D104,"")</f>
        <v/>
      </c>
      <c r="J113" s="39" t="str">
        <f>IF(Funções!F104&lt;&gt;"",Funções!F104,"")</f>
        <v/>
      </c>
      <c r="K113" s="39" t="str">
        <f>IF(Funções!H104&lt;&gt;"",Funções!H104,"")</f>
        <v/>
      </c>
      <c r="L113" s="39" t="str">
        <f>IF(Funções!M104&lt;&gt;"",Funções!M104,"")</f>
        <v/>
      </c>
      <c r="M113" s="39" t="str">
        <f>IF(Funções!N104&lt;&gt;"",Funções!N104,"")</f>
        <v/>
      </c>
      <c r="N113" s="39" t="str">
        <f>IF(Funções!E104&lt;&gt;"",Funções!E104,"")</f>
        <v/>
      </c>
      <c r="O113" s="39" t="str">
        <f t="shared" si="1"/>
        <v/>
      </c>
      <c r="P113" s="43" t="str">
        <f>IF(Funções!P104&lt;&gt;"",Funções!P104,"")</f>
        <v/>
      </c>
    </row>
    <row r="114" spans="2:19" ht="15" hidden="1">
      <c r="B114" s="42" t="str">
        <f>IF(Funções!B105&lt;&gt;"",Funções!B105,"")</f>
        <v/>
      </c>
      <c r="C114" s="66" t="str">
        <f>IF(Funções!C105&lt;&gt;"",Funções!C105,"")</f>
        <v/>
      </c>
      <c r="D114" s="64"/>
      <c r="E114" s="64"/>
      <c r="F114" s="64"/>
      <c r="G114" s="64"/>
      <c r="H114" s="65"/>
      <c r="I114" s="39" t="str">
        <f>IF(Funções!D105&lt;&gt;"",Funções!D105,"")</f>
        <v/>
      </c>
      <c r="J114" s="39" t="str">
        <f>IF(Funções!F105&lt;&gt;"",Funções!F105,"")</f>
        <v/>
      </c>
      <c r="K114" s="39" t="str">
        <f>IF(Funções!H105&lt;&gt;"",Funções!H105,"")</f>
        <v/>
      </c>
      <c r="L114" s="39" t="str">
        <f>IF(Funções!M105&lt;&gt;"",Funções!M105,"")</f>
        <v/>
      </c>
      <c r="M114" s="39" t="str">
        <f>IF(Funções!N105&lt;&gt;"",Funções!N105,"")</f>
        <v/>
      </c>
      <c r="N114" s="39" t="str">
        <f>IF(Funções!E105&lt;&gt;"",Funções!E105,"")</f>
        <v/>
      </c>
      <c r="O114" s="39" t="str">
        <f t="shared" si="1"/>
        <v/>
      </c>
      <c r="P114" s="43" t="str">
        <f>IF(Funções!P105&lt;&gt;"",Funções!P105,"")</f>
        <v/>
      </c>
    </row>
    <row r="115" spans="2:19" ht="15" hidden="1">
      <c r="B115" s="42" t="str">
        <f>IF(Funções!B106&lt;&gt;"",Funções!B106,"")</f>
        <v/>
      </c>
      <c r="C115" s="66" t="str">
        <f>IF(Funções!C106&lt;&gt;"",Funções!C106,"")</f>
        <v/>
      </c>
      <c r="D115" s="64"/>
      <c r="E115" s="64"/>
      <c r="F115" s="64"/>
      <c r="G115" s="64"/>
      <c r="H115" s="65"/>
      <c r="I115" s="39" t="str">
        <f>IF(Funções!D106&lt;&gt;"",Funções!D106,"")</f>
        <v/>
      </c>
      <c r="J115" s="39" t="str">
        <f>IF(Funções!F106&lt;&gt;"",Funções!F106,"")</f>
        <v/>
      </c>
      <c r="K115" s="39" t="str">
        <f>IF(Funções!H106&lt;&gt;"",Funções!H106,"")</f>
        <v/>
      </c>
      <c r="L115" s="39" t="str">
        <f>IF(Funções!M106&lt;&gt;"",Funções!M106,"")</f>
        <v/>
      </c>
      <c r="M115" s="39" t="str">
        <f>IF(Funções!N106&lt;&gt;"",Funções!N106,"")</f>
        <v/>
      </c>
      <c r="N115" s="39" t="str">
        <f>IF(Funções!E106&lt;&gt;"",Funções!E106,"")</f>
        <v/>
      </c>
      <c r="O115" s="39" t="str">
        <f t="shared" si="1"/>
        <v/>
      </c>
      <c r="P115" s="43" t="str">
        <f>IF(Funções!P106&lt;&gt;"",Funções!P106,"")</f>
        <v/>
      </c>
    </row>
    <row r="116" spans="2:19" ht="15" hidden="1">
      <c r="B116" s="42" t="str">
        <f>IF(Funções!B107&lt;&gt;"",Funções!B107,"")</f>
        <v/>
      </c>
      <c r="C116" s="66" t="str">
        <f>IF(Funções!C107&lt;&gt;"",Funções!C107,"")</f>
        <v/>
      </c>
      <c r="D116" s="64"/>
      <c r="E116" s="64"/>
      <c r="F116" s="64"/>
      <c r="G116" s="64"/>
      <c r="H116" s="65"/>
      <c r="I116" s="39" t="str">
        <f>IF(Funções!D107&lt;&gt;"",Funções!D107,"")</f>
        <v/>
      </c>
      <c r="J116" s="39" t="str">
        <f>IF(Funções!F107&lt;&gt;"",Funções!F107,"")</f>
        <v/>
      </c>
      <c r="K116" s="39" t="str">
        <f>IF(Funções!H107&lt;&gt;"",Funções!H107,"")</f>
        <v/>
      </c>
      <c r="L116" s="39" t="str">
        <f>IF(Funções!M107&lt;&gt;"",Funções!M107,"")</f>
        <v/>
      </c>
      <c r="M116" s="39" t="str">
        <f>IF(Funções!N107&lt;&gt;"",Funções!N107,"")</f>
        <v/>
      </c>
      <c r="N116" s="39" t="str">
        <f>IF(Funções!E107&lt;&gt;"",Funções!E107,"")</f>
        <v/>
      </c>
      <c r="O116" s="39" t="str">
        <f t="shared" si="1"/>
        <v/>
      </c>
      <c r="P116" s="43" t="str">
        <f>IF(Funções!P107&lt;&gt;"",Funções!P107,"")</f>
        <v/>
      </c>
    </row>
    <row r="117" spans="2:19" ht="15" hidden="1">
      <c r="B117" s="42" t="str">
        <f>IF(Funções!B108&lt;&gt;"",Funções!B108,"")</f>
        <v/>
      </c>
      <c r="C117" s="66" t="str">
        <f>IF(Funções!C108&lt;&gt;"",Funções!C108,"")</f>
        <v/>
      </c>
      <c r="D117" s="64"/>
      <c r="E117" s="64"/>
      <c r="F117" s="64"/>
      <c r="G117" s="64"/>
      <c r="H117" s="65"/>
      <c r="I117" s="39" t="str">
        <f>IF(Funções!D108&lt;&gt;"",Funções!D108,"")</f>
        <v/>
      </c>
      <c r="J117" s="39" t="str">
        <f>IF(Funções!F108&lt;&gt;"",Funções!F108,"")</f>
        <v/>
      </c>
      <c r="K117" s="39" t="str">
        <f>IF(Funções!H108&lt;&gt;"",Funções!H108,"")</f>
        <v/>
      </c>
      <c r="L117" s="39" t="str">
        <f>IF(Funções!M108&lt;&gt;"",Funções!M108,"")</f>
        <v/>
      </c>
      <c r="M117" s="39" t="str">
        <f>IF(Funções!N108&lt;&gt;"",Funções!N108,"")</f>
        <v/>
      </c>
      <c r="N117" s="39" t="str">
        <f>IF(Funções!E108&lt;&gt;"",Funções!E108,"")</f>
        <v/>
      </c>
      <c r="O117" s="39" t="str">
        <f t="shared" si="1"/>
        <v/>
      </c>
      <c r="P117" s="43" t="str">
        <f>IF(Funções!P108&lt;&gt;"",Funções!P108,"")</f>
        <v/>
      </c>
    </row>
    <row r="118" spans="2:19" ht="15" hidden="1">
      <c r="B118" s="42" t="str">
        <f>IF(Funções!B109&lt;&gt;"",Funções!B109,"")</f>
        <v/>
      </c>
      <c r="C118" s="66" t="str">
        <f>IF(Funções!C109&lt;&gt;"",Funções!C109,"")</f>
        <v/>
      </c>
      <c r="D118" s="64"/>
      <c r="E118" s="64"/>
      <c r="F118" s="64"/>
      <c r="G118" s="64"/>
      <c r="H118" s="65"/>
      <c r="I118" s="39" t="str">
        <f>IF(Funções!D109&lt;&gt;"",Funções!D109,"")</f>
        <v/>
      </c>
      <c r="J118" s="39" t="str">
        <f>IF(Funções!F109&lt;&gt;"",Funções!F109,"")</f>
        <v/>
      </c>
      <c r="K118" s="39" t="str">
        <f>IF(Funções!H109&lt;&gt;"",Funções!H109,"")</f>
        <v/>
      </c>
      <c r="L118" s="39" t="str">
        <f>IF(Funções!M109&lt;&gt;"",Funções!M109,"")</f>
        <v/>
      </c>
      <c r="M118" s="39" t="str">
        <f>IF(Funções!N109&lt;&gt;"",Funções!N109,"")</f>
        <v/>
      </c>
      <c r="N118" s="39" t="str">
        <f>IF(Funções!E109&lt;&gt;"",Funções!E109,"")</f>
        <v/>
      </c>
      <c r="O118" s="39" t="str">
        <f t="shared" si="1"/>
        <v/>
      </c>
      <c r="P118" s="43" t="str">
        <f>IF(Funções!P109&lt;&gt;"",Funções!P109,"")</f>
        <v/>
      </c>
    </row>
    <row r="119" spans="2:19" ht="15">
      <c r="B119" s="42" t="str">
        <f>IF(Funções!B110&lt;&gt;"",Funções!B110,"")</f>
        <v/>
      </c>
      <c r="C119" s="66" t="str">
        <f>IF(Funções!C110&lt;&gt;"",Funções!C110,"")</f>
        <v/>
      </c>
      <c r="D119" s="64"/>
      <c r="E119" s="64"/>
      <c r="F119" s="64"/>
      <c r="G119" s="64"/>
      <c r="H119" s="65"/>
      <c r="I119" s="39" t="str">
        <f>IF(Funções!D110&lt;&gt;"",Funções!D110,"")</f>
        <v/>
      </c>
      <c r="J119" s="39" t="str">
        <f>IF(Funções!F110&lt;&gt;"",Funções!F110,"")</f>
        <v/>
      </c>
      <c r="K119" s="39" t="str">
        <f>IF(Funções!H110&lt;&gt;"",Funções!H110,"")</f>
        <v/>
      </c>
      <c r="L119" s="39" t="str">
        <f>IF(Funções!M110&lt;&gt;"",Funções!M110,"")</f>
        <v/>
      </c>
      <c r="M119" s="39" t="str">
        <f>IF(Funções!N110&lt;&gt;"",Funções!N110,"")</f>
        <v/>
      </c>
      <c r="N119" s="39" t="str">
        <f>IF(Funções!E110&lt;&gt;"",Funções!E110,"")</f>
        <v/>
      </c>
      <c r="O119" s="39" t="str">
        <f t="shared" si="1"/>
        <v/>
      </c>
      <c r="P119" s="43" t="str">
        <f>IF(Funções!P110&lt;&gt;"",Funções!P110,"")</f>
        <v/>
      </c>
    </row>
    <row r="120" spans="2:19" ht="15">
      <c r="B120" s="37"/>
      <c r="C120" s="38"/>
      <c r="D120" s="38"/>
      <c r="E120" s="38"/>
      <c r="F120" s="38"/>
      <c r="G120" s="38"/>
      <c r="H120" s="38"/>
      <c r="I120" s="38"/>
      <c r="J120" s="38"/>
      <c r="K120" s="38"/>
      <c r="L120" s="38"/>
      <c r="M120" s="38"/>
      <c r="N120" s="39" t="str">
        <f>IF(Funções!E111&lt;&gt;"",Funções!E111,"")</f>
        <v/>
      </c>
      <c r="O120" s="190">
        <f>Contagem!F21</f>
        <v>86.5</v>
      </c>
      <c r="P120" s="191"/>
      <c r="S120" s="30"/>
    </row>
    <row r="121" spans="2:19">
      <c r="B121" s="166" t="s">
        <v>50</v>
      </c>
      <c r="C121" s="167"/>
      <c r="D121" s="167"/>
      <c r="E121" s="167"/>
      <c r="F121" s="167"/>
      <c r="G121" s="167"/>
      <c r="H121" s="167"/>
      <c r="I121" s="167"/>
      <c r="J121" s="167"/>
      <c r="K121" s="167"/>
      <c r="L121" s="167"/>
      <c r="M121" s="167"/>
      <c r="N121" s="167"/>
      <c r="O121" s="167"/>
      <c r="P121" s="168"/>
    </row>
    <row r="122" spans="2:19">
      <c r="B122" s="29"/>
      <c r="C122" s="30"/>
      <c r="D122" s="30"/>
      <c r="E122" s="30"/>
      <c r="F122" s="30"/>
      <c r="G122" s="30"/>
      <c r="H122" s="30"/>
      <c r="I122" s="30"/>
      <c r="J122" s="30"/>
      <c r="K122" s="30"/>
      <c r="L122" s="30"/>
      <c r="M122" s="30"/>
      <c r="N122" s="30"/>
      <c r="O122" s="30"/>
      <c r="P122" s="31"/>
    </row>
    <row r="123" spans="2:19">
      <c r="B123" s="29"/>
      <c r="C123" s="30"/>
      <c r="D123" s="30"/>
      <c r="E123" s="30"/>
      <c r="F123" s="30"/>
      <c r="G123" s="30"/>
      <c r="H123" s="30"/>
      <c r="I123" s="30"/>
      <c r="J123" s="30"/>
      <c r="K123" s="30"/>
      <c r="L123" s="30"/>
      <c r="M123" s="30"/>
      <c r="N123" s="30"/>
      <c r="O123" s="30"/>
      <c r="P123" s="31"/>
    </row>
    <row r="124" spans="2:19">
      <c r="B124" s="150"/>
      <c r="C124" s="151"/>
      <c r="D124" s="151"/>
      <c r="E124" s="151"/>
      <c r="F124" s="151"/>
      <c r="G124" s="151"/>
      <c r="H124" s="151"/>
      <c r="I124" s="30"/>
      <c r="J124" s="151"/>
      <c r="K124" s="151"/>
      <c r="L124" s="151"/>
      <c r="M124" s="151"/>
      <c r="N124" s="151"/>
      <c r="O124" s="151"/>
      <c r="P124" s="163"/>
    </row>
    <row r="125" spans="2:19" ht="15">
      <c r="B125" s="169" t="s">
        <v>51</v>
      </c>
      <c r="C125" s="161"/>
      <c r="D125" s="161"/>
      <c r="E125" s="161"/>
      <c r="F125" s="161"/>
      <c r="G125" s="161"/>
      <c r="H125" s="161"/>
      <c r="I125" s="30"/>
      <c r="J125" s="161" t="s">
        <v>52</v>
      </c>
      <c r="K125" s="161"/>
      <c r="L125" s="161"/>
      <c r="M125" s="161"/>
      <c r="N125" s="161"/>
      <c r="O125" s="161"/>
      <c r="P125" s="162"/>
    </row>
    <row r="126" spans="2:19" ht="15">
      <c r="B126" s="32" t="s">
        <v>41</v>
      </c>
      <c r="C126" s="30"/>
      <c r="D126" s="30"/>
      <c r="E126" s="30"/>
      <c r="F126" s="30"/>
      <c r="G126" s="30"/>
      <c r="H126" s="30"/>
      <c r="I126" s="30"/>
      <c r="J126" s="30"/>
      <c r="K126" s="30"/>
      <c r="L126" s="30"/>
      <c r="M126" s="30"/>
      <c r="N126" s="30"/>
      <c r="O126" s="30"/>
      <c r="P126" s="31"/>
    </row>
    <row r="127" spans="2:19" ht="15">
      <c r="B127" s="34" t="s">
        <v>42</v>
      </c>
      <c r="C127" s="30"/>
      <c r="D127" s="148" t="s">
        <v>53</v>
      </c>
      <c r="E127" s="148"/>
      <c r="F127" s="148"/>
      <c r="G127" s="148"/>
      <c r="H127" s="148"/>
      <c r="I127" s="148"/>
      <c r="J127" s="148"/>
      <c r="K127" s="148"/>
      <c r="L127" s="148"/>
      <c r="M127" s="148"/>
      <c r="N127" s="148"/>
      <c r="O127" s="148"/>
      <c r="P127" s="149"/>
    </row>
    <row r="128" spans="2:19" ht="15">
      <c r="B128" s="34" t="s">
        <v>19</v>
      </c>
      <c r="C128" s="30"/>
      <c r="D128" s="148" t="s">
        <v>43</v>
      </c>
      <c r="E128" s="148"/>
      <c r="F128" s="148"/>
      <c r="G128" s="148"/>
      <c r="H128" s="148"/>
      <c r="I128" s="148"/>
      <c r="J128" s="148"/>
      <c r="K128" s="148"/>
      <c r="L128" s="148"/>
      <c r="M128" s="148"/>
      <c r="N128" s="148"/>
      <c r="O128" s="148"/>
      <c r="P128" s="149"/>
    </row>
    <row r="129" spans="2:23" ht="15">
      <c r="B129" s="34" t="s">
        <v>38</v>
      </c>
      <c r="C129" s="30"/>
      <c r="D129" s="148" t="s">
        <v>44</v>
      </c>
      <c r="E129" s="148"/>
      <c r="F129" s="148"/>
      <c r="G129" s="148"/>
      <c r="H129" s="148"/>
      <c r="I129" s="148"/>
      <c r="J129" s="148"/>
      <c r="K129" s="148"/>
      <c r="L129" s="148"/>
      <c r="M129" s="148"/>
      <c r="N129" s="148"/>
      <c r="O129" s="148"/>
      <c r="P129" s="149"/>
    </row>
    <row r="130" spans="2:23" ht="15">
      <c r="B130" s="34" t="s">
        <v>39</v>
      </c>
      <c r="C130" s="30"/>
      <c r="D130" s="148" t="s">
        <v>54</v>
      </c>
      <c r="E130" s="148"/>
      <c r="F130" s="148"/>
      <c r="G130" s="148"/>
      <c r="H130" s="148"/>
      <c r="I130" s="148"/>
      <c r="J130" s="148"/>
      <c r="K130" s="148"/>
      <c r="L130" s="148"/>
      <c r="M130" s="148"/>
      <c r="N130" s="148"/>
      <c r="O130" s="148"/>
      <c r="P130" s="149"/>
    </row>
    <row r="131" spans="2:23" ht="15">
      <c r="B131" s="34" t="s">
        <v>40</v>
      </c>
      <c r="C131" s="30"/>
      <c r="D131" s="148" t="s">
        <v>45</v>
      </c>
      <c r="E131" s="148"/>
      <c r="F131" s="148"/>
      <c r="G131" s="148"/>
      <c r="H131" s="148"/>
      <c r="I131" s="148"/>
      <c r="J131" s="148"/>
      <c r="K131" s="148"/>
      <c r="L131" s="148"/>
      <c r="M131" s="148"/>
      <c r="N131" s="148"/>
      <c r="O131" s="148"/>
      <c r="P131" s="149"/>
    </row>
    <row r="132" spans="2:23" ht="15">
      <c r="B132" s="34" t="s">
        <v>11</v>
      </c>
      <c r="C132" s="30"/>
      <c r="D132" s="148" t="s">
        <v>46</v>
      </c>
      <c r="E132" s="148"/>
      <c r="F132" s="148"/>
      <c r="G132" s="148"/>
      <c r="H132" s="148"/>
      <c r="I132" s="148"/>
      <c r="J132" s="148"/>
      <c r="K132" s="148"/>
      <c r="L132" s="148"/>
      <c r="M132" s="148"/>
      <c r="N132" s="148"/>
      <c r="O132" s="148"/>
      <c r="P132" s="149"/>
    </row>
    <row r="133" spans="2:23" ht="15">
      <c r="B133" s="34" t="s">
        <v>30</v>
      </c>
      <c r="C133" s="30"/>
      <c r="D133" s="148" t="s">
        <v>47</v>
      </c>
      <c r="E133" s="148"/>
      <c r="F133" s="148"/>
      <c r="G133" s="148"/>
      <c r="H133" s="148"/>
      <c r="I133" s="148"/>
      <c r="J133" s="148"/>
      <c r="K133" s="148"/>
      <c r="L133" s="148"/>
      <c r="M133" s="148"/>
      <c r="N133" s="148"/>
      <c r="O133" s="148"/>
      <c r="P133" s="149"/>
    </row>
    <row r="134" spans="2:23" ht="15">
      <c r="B134" s="34" t="s">
        <v>18</v>
      </c>
      <c r="C134" s="30"/>
      <c r="D134" s="148" t="s">
        <v>48</v>
      </c>
      <c r="E134" s="148"/>
      <c r="F134" s="148"/>
      <c r="G134" s="148"/>
      <c r="H134" s="148"/>
      <c r="I134" s="148"/>
      <c r="J134" s="148"/>
      <c r="K134" s="148"/>
      <c r="L134" s="148"/>
      <c r="M134" s="148"/>
      <c r="N134" s="148"/>
      <c r="O134" s="148"/>
      <c r="P134" s="149"/>
    </row>
    <row r="135" spans="2:23" ht="15">
      <c r="B135" s="35" t="s">
        <v>17</v>
      </c>
      <c r="C135" s="33"/>
      <c r="D135" s="173" t="s">
        <v>49</v>
      </c>
      <c r="E135" s="173"/>
      <c r="F135" s="173"/>
      <c r="G135" s="173"/>
      <c r="H135" s="173"/>
      <c r="I135" s="173"/>
      <c r="J135" s="173"/>
      <c r="K135" s="173"/>
      <c r="L135" s="173"/>
      <c r="M135" s="173"/>
      <c r="N135" s="173"/>
      <c r="O135" s="173"/>
      <c r="P135" s="174"/>
    </row>
    <row r="136" spans="2:23" ht="15" thickBot="1"/>
    <row r="137" spans="2:23" ht="18">
      <c r="B137" s="187" t="s">
        <v>61</v>
      </c>
      <c r="C137" s="188"/>
      <c r="D137" s="188"/>
      <c r="E137" s="188"/>
      <c r="F137" s="188"/>
      <c r="G137" s="188"/>
      <c r="H137" s="188"/>
      <c r="I137" s="188"/>
      <c r="J137" s="189"/>
      <c r="L137" s="171" t="s">
        <v>89</v>
      </c>
      <c r="M137" s="172"/>
      <c r="N137" s="172"/>
      <c r="O137" s="172"/>
      <c r="P137" s="172"/>
    </row>
    <row r="138" spans="2:23" ht="14.25" customHeight="1" thickBot="1">
      <c r="B138" s="200" t="s">
        <v>62</v>
      </c>
      <c r="C138" s="201"/>
      <c r="D138" s="201"/>
      <c r="E138" s="201" t="s">
        <v>63</v>
      </c>
      <c r="F138" s="201"/>
      <c r="G138" s="201"/>
      <c r="H138" s="201"/>
      <c r="I138" s="201"/>
      <c r="J138" s="203"/>
      <c r="R138">
        <f>Contagem!F21</f>
        <v>86.5</v>
      </c>
    </row>
    <row r="139" spans="2:23" ht="21" customHeight="1">
      <c r="B139" s="200"/>
      <c r="C139" s="201"/>
      <c r="D139" s="201"/>
      <c r="E139" s="185" t="s">
        <v>223</v>
      </c>
      <c r="F139" s="185"/>
      <c r="G139" s="185"/>
      <c r="H139" s="179" t="s">
        <v>224</v>
      </c>
      <c r="I139" s="180"/>
      <c r="J139" s="181"/>
      <c r="L139" s="152" t="str">
        <f>IF(Contagem!F21&gt;0,CONCATENATE("Este RCM está estimado em ",Contagem!F21," pontos de função, com prazo de ",INT(W151), " dias úteis a partir da aprovação para execução."),"")</f>
        <v>Este RCM está estimado em 86,5 pontos de função, com prazo de 110 dias úteis a partir da aprovação para execução.</v>
      </c>
      <c r="M139" s="153"/>
      <c r="N139" s="153"/>
      <c r="O139" s="153"/>
      <c r="P139" s="154"/>
    </row>
    <row r="140" spans="2:23" ht="15.75" customHeight="1">
      <c r="B140" s="200"/>
      <c r="C140" s="201"/>
      <c r="D140" s="201"/>
      <c r="E140" s="185"/>
      <c r="F140" s="185"/>
      <c r="G140" s="185"/>
      <c r="H140" s="182"/>
      <c r="I140" s="183"/>
      <c r="J140" s="184"/>
      <c r="L140" s="155"/>
      <c r="M140" s="156"/>
      <c r="N140" s="156"/>
      <c r="O140" s="156"/>
      <c r="P140" s="157"/>
      <c r="S140" s="69" t="s">
        <v>173</v>
      </c>
      <c r="T140" s="69" t="s">
        <v>174</v>
      </c>
    </row>
    <row r="141" spans="2:23" ht="14.25" customHeight="1">
      <c r="B141" s="177" t="s">
        <v>64</v>
      </c>
      <c r="C141" s="178"/>
      <c r="D141" s="178"/>
      <c r="E141" s="195" t="s">
        <v>65</v>
      </c>
      <c r="F141" s="196"/>
      <c r="G141" s="197"/>
      <c r="H141" s="195" t="s">
        <v>66</v>
      </c>
      <c r="I141" s="196"/>
      <c r="J141" s="198"/>
      <c r="L141" s="155"/>
      <c r="M141" s="156"/>
      <c r="N141" s="156"/>
      <c r="O141" s="156"/>
      <c r="P141" s="157"/>
      <c r="R141" s="39">
        <f>IF(AND(R138&lt;10.1,R138&gt;0,V145="MEDIA/ALTA"),15,0)</f>
        <v>0</v>
      </c>
      <c r="S141">
        <v>15</v>
      </c>
      <c r="T141">
        <v>9</v>
      </c>
      <c r="U141" s="68">
        <f>IF(AND(R138&lt;10.1,R138&gt;0,V145="BAIXA"),9,0)</f>
        <v>0</v>
      </c>
      <c r="V141" s="71" t="s">
        <v>171</v>
      </c>
      <c r="W141" s="67">
        <f>SUM(Funções!S4:S146)</f>
        <v>7</v>
      </c>
    </row>
    <row r="142" spans="2:23" ht="14.25" customHeight="1">
      <c r="B142" s="177" t="s">
        <v>67</v>
      </c>
      <c r="C142" s="178"/>
      <c r="D142" s="178"/>
      <c r="E142" s="195" t="s">
        <v>68</v>
      </c>
      <c r="F142" s="196"/>
      <c r="G142" s="197"/>
      <c r="H142" s="195" t="s">
        <v>69</v>
      </c>
      <c r="I142" s="196"/>
      <c r="J142" s="198"/>
      <c r="L142" s="155"/>
      <c r="M142" s="156"/>
      <c r="N142" s="156"/>
      <c r="O142" s="156"/>
      <c r="P142" s="157"/>
      <c r="R142" s="39">
        <f>IF(AND(R138&lt;21,R138&gt;10.1,V145="MEDIA/ALTA"),30,0)</f>
        <v>0</v>
      </c>
      <c r="S142">
        <v>30</v>
      </c>
      <c r="T142">
        <v>18</v>
      </c>
      <c r="U142" s="39">
        <f>IF(AND(R138&lt;21,R138&gt;10.1,V145="BAIXA"),18,0)</f>
        <v>0</v>
      </c>
      <c r="V142" s="71" t="s">
        <v>172</v>
      </c>
      <c r="W142" s="67">
        <f>SUM(Funções!T4:T146)</f>
        <v>28</v>
      </c>
    </row>
    <row r="143" spans="2:23" ht="14.25" customHeight="1">
      <c r="B143" s="177" t="s">
        <v>70</v>
      </c>
      <c r="C143" s="178"/>
      <c r="D143" s="178"/>
      <c r="E143" s="195" t="s">
        <v>71</v>
      </c>
      <c r="F143" s="196"/>
      <c r="G143" s="197"/>
      <c r="H143" s="195" t="s">
        <v>72</v>
      </c>
      <c r="I143" s="196"/>
      <c r="J143" s="198"/>
      <c r="L143" s="155"/>
      <c r="M143" s="156"/>
      <c r="N143" s="156"/>
      <c r="O143" s="156"/>
      <c r="P143" s="157"/>
      <c r="R143" s="39">
        <f>IF(AND(R138&lt;31,R138&gt;20,V145="MEDIA/ALTA"),45,0)</f>
        <v>0</v>
      </c>
      <c r="S143">
        <v>45</v>
      </c>
      <c r="T143">
        <v>27</v>
      </c>
      <c r="U143" s="39">
        <f>IF(AND(R138&lt;31,R138&gt;20,V145="BAIXA"),27,0)</f>
        <v>0</v>
      </c>
    </row>
    <row r="144" spans="2:23" ht="14.25" customHeight="1">
      <c r="B144" s="177" t="s">
        <v>73</v>
      </c>
      <c r="C144" s="178"/>
      <c r="D144" s="178"/>
      <c r="E144" s="178" t="s">
        <v>74</v>
      </c>
      <c r="F144" s="178"/>
      <c r="G144" s="178"/>
      <c r="H144" s="195" t="s">
        <v>75</v>
      </c>
      <c r="I144" s="196"/>
      <c r="J144" s="198"/>
      <c r="L144" s="155"/>
      <c r="M144" s="156"/>
      <c r="N144" s="156"/>
      <c r="O144" s="156"/>
      <c r="P144" s="157"/>
      <c r="R144" s="39">
        <f>IF(AND(R138&lt;41,R138&gt;30,V145="MEDIA/ALTA"),60,0)</f>
        <v>0</v>
      </c>
      <c r="S144">
        <v>60</v>
      </c>
      <c r="T144">
        <v>36</v>
      </c>
      <c r="U144" s="39">
        <f>IF(AND(R138&lt;41,R138&gt;30,V145="BAIXA"),36,0)</f>
        <v>0</v>
      </c>
      <c r="V144" s="70" t="s">
        <v>175</v>
      </c>
    </row>
    <row r="145" spans="2:23" ht="14.25" customHeight="1">
      <c r="B145" s="177" t="s">
        <v>76</v>
      </c>
      <c r="C145" s="178"/>
      <c r="D145" s="178"/>
      <c r="E145" s="178" t="s">
        <v>72</v>
      </c>
      <c r="F145" s="178"/>
      <c r="G145" s="178"/>
      <c r="H145" s="195" t="s">
        <v>77</v>
      </c>
      <c r="I145" s="196"/>
      <c r="J145" s="198"/>
      <c r="L145" s="155"/>
      <c r="M145" s="156"/>
      <c r="N145" s="156"/>
      <c r="O145" s="156"/>
      <c r="P145" s="157"/>
      <c r="R145" s="39">
        <f>IF(AND(R138&lt;51,R138&gt;40,V145="MEDIA/ALTA"),75,0)</f>
        <v>0</v>
      </c>
      <c r="S145">
        <v>75</v>
      </c>
      <c r="T145">
        <v>45</v>
      </c>
      <c r="U145" s="39">
        <f>IF(AND(R138&lt;51,R138&gt;40,V145="BAIXA"),45,0)</f>
        <v>0</v>
      </c>
      <c r="V145" t="str">
        <f>IF(W141&gt;W142,"BAIXA",
IF(W141=W142,"MEDIA/ALTA",
"MEDIA/ALTA"))</f>
        <v>MEDIA/ALTA</v>
      </c>
    </row>
    <row r="146" spans="2:23" ht="14.25" customHeight="1">
      <c r="B146" s="177" t="s">
        <v>78</v>
      </c>
      <c r="C146" s="178"/>
      <c r="D146" s="178"/>
      <c r="E146" s="178" t="s">
        <v>79</v>
      </c>
      <c r="F146" s="178"/>
      <c r="G146" s="178"/>
      <c r="H146" s="195" t="s">
        <v>80</v>
      </c>
      <c r="I146" s="196"/>
      <c r="J146" s="198"/>
      <c r="L146" s="155"/>
      <c r="M146" s="156"/>
      <c r="N146" s="156"/>
      <c r="O146" s="156"/>
      <c r="P146" s="157"/>
      <c r="R146" s="39">
        <f>IF(AND(R138&lt;61,R138&gt;50,V145="MEDIA/ALTA"),90,0)</f>
        <v>0</v>
      </c>
      <c r="S146">
        <v>90</v>
      </c>
      <c r="T146">
        <v>54</v>
      </c>
      <c r="U146" s="39">
        <f>IF(AND(R138&lt;61,R138&gt;50,V145="BAIXA"),54,0)</f>
        <v>0</v>
      </c>
    </row>
    <row r="147" spans="2:23" ht="14.25" customHeight="1" thickBot="1">
      <c r="B147" s="177" t="s">
        <v>81</v>
      </c>
      <c r="C147" s="178"/>
      <c r="D147" s="178"/>
      <c r="E147" s="178" t="s">
        <v>82</v>
      </c>
      <c r="F147" s="178"/>
      <c r="G147" s="178"/>
      <c r="H147" s="195" t="s">
        <v>83</v>
      </c>
      <c r="I147" s="196"/>
      <c r="J147" s="198"/>
      <c r="L147" s="158"/>
      <c r="M147" s="159"/>
      <c r="N147" s="159"/>
      <c r="O147" s="159"/>
      <c r="P147" s="160"/>
      <c r="R147" s="39">
        <f>IF(AND(R138&lt;71,R138&gt;60,V145="MEDIA/ALTA"),105,0)</f>
        <v>0</v>
      </c>
      <c r="S147">
        <v>105</v>
      </c>
      <c r="T147">
        <v>63</v>
      </c>
      <c r="U147" s="39">
        <f>IF(AND(R138&lt;71,R138&gt;60,V145="BAIXA"),63,0)</f>
        <v>0</v>
      </c>
    </row>
    <row r="148" spans="2:23" ht="14.25" customHeight="1">
      <c r="B148" s="177" t="s">
        <v>84</v>
      </c>
      <c r="C148" s="178"/>
      <c r="D148" s="178"/>
      <c r="E148" s="178" t="s">
        <v>85</v>
      </c>
      <c r="F148" s="178"/>
      <c r="G148" s="178"/>
      <c r="H148" s="195" t="s">
        <v>86</v>
      </c>
      <c r="I148" s="196"/>
      <c r="J148" s="198"/>
      <c r="R148" s="39">
        <f>IF(AND(R138&lt;86,R138&gt;70,V145="MEDIA/ALTA"),110,0)</f>
        <v>0</v>
      </c>
      <c r="S148">
        <v>110</v>
      </c>
      <c r="T148">
        <v>70</v>
      </c>
      <c r="U148" s="39">
        <f>IF(AND(R138&lt;86,R138&gt;70,V145="BAIXA"),70,0)</f>
        <v>0</v>
      </c>
    </row>
    <row r="149" spans="2:23" ht="14.25" customHeight="1" thickBot="1">
      <c r="B149" s="202" t="s">
        <v>87</v>
      </c>
      <c r="C149" s="199"/>
      <c r="D149" s="199"/>
      <c r="E149" s="199" t="s">
        <v>88</v>
      </c>
      <c r="F149" s="199"/>
      <c r="G149" s="199"/>
      <c r="H149" s="192" t="s">
        <v>86</v>
      </c>
      <c r="I149" s="193"/>
      <c r="J149" s="194"/>
      <c r="R149" s="39">
        <f>IF(AND(R138&lt;100,R138&gt;85,V145="MEDIA/ALTA"),110,0)</f>
        <v>110</v>
      </c>
      <c r="S149">
        <v>110</v>
      </c>
      <c r="T149">
        <v>79</v>
      </c>
      <c r="U149" s="39">
        <f>IF(AND(R138&lt;100,R138&gt;85,V145="BAIXA"),79,0)</f>
        <v>0</v>
      </c>
    </row>
    <row r="151" spans="2:23" ht="18" hidden="1">
      <c r="B151" s="204" t="str">
        <f>IF(O120&gt;100,"Prazos Estimados de Projetos acima de 100 PF", " ")</f>
        <v xml:space="preserve"> </v>
      </c>
      <c r="C151" s="205"/>
      <c r="D151" s="205"/>
      <c r="E151" s="205"/>
      <c r="F151" s="205"/>
      <c r="G151" s="205"/>
      <c r="H151" s="205"/>
      <c r="I151" s="205"/>
      <c r="J151" s="206"/>
      <c r="S151" t="s">
        <v>176</v>
      </c>
      <c r="T151" s="81">
        <f>SUM(R141,R142,R143,R144,R145,R146,R147,R148,R149,U141,U142,U143,U144,U145,U146,U147,U148,U149)</f>
        <v>110</v>
      </c>
      <c r="V151" s="67" t="s">
        <v>187</v>
      </c>
      <c r="W151" s="81">
        <f>SUM(T151,R154)</f>
        <v>110</v>
      </c>
    </row>
    <row r="152" spans="2:23" ht="20.25" hidden="1">
      <c r="B152" s="211" t="str">
        <f>IF(O120&gt;100,"Data Inicio Estimado", " ")</f>
        <v xml:space="preserve"> </v>
      </c>
      <c r="C152" s="212"/>
      <c r="D152" s="213" t="str">
        <f>IF(O120&gt;100,Contagem!E11," ")</f>
        <v xml:space="preserve"> </v>
      </c>
      <c r="E152" s="213"/>
      <c r="F152" s="207" t="str">
        <f>IF(O120&gt;100,"Data Máxima de Execução"," ")</f>
        <v xml:space="preserve"> </v>
      </c>
      <c r="G152" s="207"/>
      <c r="H152" s="207"/>
      <c r="I152" s="207"/>
      <c r="J152" s="208"/>
    </row>
    <row r="153" spans="2:23" ht="21" hidden="1" thickBot="1">
      <c r="B153" s="214" t="str">
        <f>IF(O120&gt;100, "Prazo de Execução", " ")</f>
        <v xml:space="preserve"> </v>
      </c>
      <c r="C153" s="215"/>
      <c r="D153" s="91" t="str">
        <f>IF(O120&gt;100,O120^0.38," ")</f>
        <v xml:space="preserve"> </v>
      </c>
      <c r="E153" s="92" t="str">
        <f>IF(O120&gt;100,"meses", " ")</f>
        <v xml:space="preserve"> </v>
      </c>
      <c r="F153" s="209" t="str">
        <f>IF(O120&gt;100,WORKDAY(D152,R154), " ")</f>
        <v xml:space="preserve"> </v>
      </c>
      <c r="G153" s="209"/>
      <c r="H153" s="209"/>
      <c r="I153" s="209"/>
      <c r="J153" s="210"/>
      <c r="R153" s="67" t="s">
        <v>186</v>
      </c>
      <c r="S153" s="71"/>
      <c r="T153" s="38"/>
      <c r="U153" s="71"/>
    </row>
    <row r="154" spans="2:23">
      <c r="F154" s="80"/>
      <c r="R154" s="82">
        <f>IF(O120&lt;100,0,D153*22)</f>
        <v>0</v>
      </c>
    </row>
    <row r="155" spans="2:23">
      <c r="F155" s="80"/>
    </row>
    <row r="156" spans="2:23">
      <c r="F156" s="80"/>
    </row>
    <row r="157" spans="2:23">
      <c r="F157" s="80"/>
    </row>
  </sheetData>
  <mergeCells count="73">
    <mergeCell ref="F153:J153"/>
    <mergeCell ref="B152:C152"/>
    <mergeCell ref="D152:E152"/>
    <mergeCell ref="B153:C153"/>
    <mergeCell ref="B149:D149"/>
    <mergeCell ref="B143:D143"/>
    <mergeCell ref="E138:J138"/>
    <mergeCell ref="B151:J151"/>
    <mergeCell ref="F152:J152"/>
    <mergeCell ref="B146:D146"/>
    <mergeCell ref="H145:J145"/>
    <mergeCell ref="H146:J146"/>
    <mergeCell ref="H148:J148"/>
    <mergeCell ref="B148:D148"/>
    <mergeCell ref="B145:D145"/>
    <mergeCell ref="E148:G148"/>
    <mergeCell ref="B147:D147"/>
    <mergeCell ref="E146:G146"/>
    <mergeCell ref="E147:G147"/>
    <mergeCell ref="H149:J149"/>
    <mergeCell ref="E141:G141"/>
    <mergeCell ref="E142:G142"/>
    <mergeCell ref="E143:G143"/>
    <mergeCell ref="E144:G144"/>
    <mergeCell ref="E145:G145"/>
    <mergeCell ref="H141:J141"/>
    <mergeCell ref="H142:J142"/>
    <mergeCell ref="H143:J143"/>
    <mergeCell ref="H144:J144"/>
    <mergeCell ref="H147:J147"/>
    <mergeCell ref="E149:G149"/>
    <mergeCell ref="D133:P133"/>
    <mergeCell ref="B144:D144"/>
    <mergeCell ref="H139:J140"/>
    <mergeCell ref="E139:G140"/>
    <mergeCell ref="D131:P131"/>
    <mergeCell ref="D134:P134"/>
    <mergeCell ref="D132:P132"/>
    <mergeCell ref="B137:J137"/>
    <mergeCell ref="B138:D140"/>
    <mergeCell ref="B141:D141"/>
    <mergeCell ref="B142:D142"/>
    <mergeCell ref="L139:P147"/>
    <mergeCell ref="J125:P125"/>
    <mergeCell ref="J124:P124"/>
    <mergeCell ref="B6:P6"/>
    <mergeCell ref="B7:P7"/>
    <mergeCell ref="B9:C9"/>
    <mergeCell ref="D9:H9"/>
    <mergeCell ref="B8:C8"/>
    <mergeCell ref="B121:P121"/>
    <mergeCell ref="D128:P128"/>
    <mergeCell ref="B125:H125"/>
    <mergeCell ref="D127:P127"/>
    <mergeCell ref="D8:P8"/>
    <mergeCell ref="L137:P137"/>
    <mergeCell ref="D135:P135"/>
    <mergeCell ref="I12:M12"/>
    <mergeCell ref="D130:P130"/>
    <mergeCell ref="I9:J9"/>
    <mergeCell ref="B124:H124"/>
    <mergeCell ref="B10:C10"/>
    <mergeCell ref="D10:H10"/>
    <mergeCell ref="N12:P12"/>
    <mergeCell ref="B11:H13"/>
    <mergeCell ref="I11:P11"/>
    <mergeCell ref="D129:P129"/>
    <mergeCell ref="O120:P120"/>
    <mergeCell ref="B3:P3"/>
    <mergeCell ref="B4:P5"/>
    <mergeCell ref="I10:J10"/>
    <mergeCell ref="K9:P9"/>
    <mergeCell ref="K10:P10"/>
  </mergeCells>
  <conditionalFormatting sqref="B141">
    <cfRule type="expression" dxfId="28" priority="31" stopIfTrue="1">
      <formula>IF(AND(R138&lt;10.1,R138&gt;0),1)</formula>
    </cfRule>
  </conditionalFormatting>
  <conditionalFormatting sqref="B142">
    <cfRule type="expression" dxfId="27" priority="58" stopIfTrue="1">
      <formula>IF(AND(R138&lt;21,R138&gt;10.1),1)</formula>
    </cfRule>
  </conditionalFormatting>
  <conditionalFormatting sqref="B143:D143">
    <cfRule type="expression" dxfId="26" priority="26" stopIfTrue="1">
      <formula>IF(AND(R138&lt;31,R138&gt;20),1)</formula>
    </cfRule>
  </conditionalFormatting>
  <conditionalFormatting sqref="B144:D144">
    <cfRule type="expression" dxfId="25" priority="23" stopIfTrue="1">
      <formula>IF(AND(R138&lt;41,R138&gt;30),1)</formula>
    </cfRule>
  </conditionalFormatting>
  <conditionalFormatting sqref="B145:D145">
    <cfRule type="expression" dxfId="24" priority="20" stopIfTrue="1">
      <formula>IF(AND(R138&lt;51,R138&gt;40),1)</formula>
    </cfRule>
  </conditionalFormatting>
  <conditionalFormatting sqref="B146:D146">
    <cfRule type="expression" dxfId="23" priority="17" stopIfTrue="1">
      <formula>IF(AND(R138&lt;61,R138&gt;50),1)</formula>
    </cfRule>
  </conditionalFormatting>
  <conditionalFormatting sqref="B147:D147">
    <cfRule type="expression" dxfId="22" priority="14" stopIfTrue="1">
      <formula>IF(AND(R138&lt;71,R138&gt;60),1)</formula>
    </cfRule>
  </conditionalFormatting>
  <conditionalFormatting sqref="B148:D148">
    <cfRule type="expression" dxfId="21" priority="11" stopIfTrue="1">
      <formula>IF(AND(R138&lt;86,R138&gt;70),1)</formula>
    </cfRule>
  </conditionalFormatting>
  <conditionalFormatting sqref="B149:D149">
    <cfRule type="expression" dxfId="20" priority="8" stopIfTrue="1">
      <formula>IF(AND(R138&lt;100,R138&gt;85),1)</formula>
    </cfRule>
  </conditionalFormatting>
  <conditionalFormatting sqref="D153">
    <cfRule type="expression" dxfId="19" priority="2" stopIfTrue="1">
      <formula>IF(AND($K153="menor que 100 pf"),1)</formula>
    </cfRule>
  </conditionalFormatting>
  <conditionalFormatting sqref="E141:G141">
    <cfRule type="expression" dxfId="18" priority="30" stopIfTrue="1">
      <formula>IF(AND(R138&lt;10.1,R138&gt;0),1)</formula>
    </cfRule>
  </conditionalFormatting>
  <conditionalFormatting sqref="E142:G142">
    <cfRule type="expression" dxfId="17" priority="28" stopIfTrue="1">
      <formula>IF(AND(R138&lt;21,R138&gt;10.1),1)</formula>
    </cfRule>
  </conditionalFormatting>
  <conditionalFormatting sqref="E143:G143">
    <cfRule type="expression" dxfId="16" priority="25" stopIfTrue="1">
      <formula>IF(AND(R138&lt;31,R138&gt;20),1)</formula>
    </cfRule>
  </conditionalFormatting>
  <conditionalFormatting sqref="E144:G144">
    <cfRule type="expression" dxfId="15" priority="22" stopIfTrue="1">
      <formula>IF(AND(R138&lt;41,R138&gt;30),1)</formula>
    </cfRule>
  </conditionalFormatting>
  <conditionalFormatting sqref="E145:G145">
    <cfRule type="expression" dxfId="14" priority="19" stopIfTrue="1">
      <formula>IF(AND(R138&lt;51,R138&gt;40),1)</formula>
    </cfRule>
  </conditionalFormatting>
  <conditionalFormatting sqref="E146:G146">
    <cfRule type="expression" dxfId="13" priority="16" stopIfTrue="1">
      <formula>IF(AND(R138&lt;61,R138&gt;50),1)</formula>
    </cfRule>
  </conditionalFormatting>
  <conditionalFormatting sqref="E147:G147">
    <cfRule type="expression" dxfId="12" priority="13" stopIfTrue="1">
      <formula>IF(AND(R138&lt;71,R138&gt;60),1)</formula>
    </cfRule>
  </conditionalFormatting>
  <conditionalFormatting sqref="E148:G148">
    <cfRule type="expression" dxfId="11" priority="10" stopIfTrue="1">
      <formula>IF(AND(R138&lt;86,R138&gt;70),1)</formula>
    </cfRule>
  </conditionalFormatting>
  <conditionalFormatting sqref="E149:G149">
    <cfRule type="expression" dxfId="10" priority="7" stopIfTrue="1">
      <formula>IF(AND(R138&lt;100,R138&gt;85),1)</formula>
    </cfRule>
  </conditionalFormatting>
  <conditionalFormatting sqref="H142">
    <cfRule type="expression" dxfId="9" priority="48" stopIfTrue="1">
      <formula>IF(AND($F141&lt;21,$F141&gt;10.1),1)</formula>
    </cfRule>
  </conditionalFormatting>
  <conditionalFormatting sqref="H141:J141">
    <cfRule type="expression" dxfId="8" priority="29" stopIfTrue="1">
      <formula>IF(AND(R138&lt;10.1,R138&gt;0),1)</formula>
    </cfRule>
  </conditionalFormatting>
  <conditionalFormatting sqref="H142:J142">
    <cfRule type="expression" dxfId="7" priority="27" stopIfTrue="1">
      <formula>IF(AND(R138&lt;21,R138&gt;10.1),1)</formula>
    </cfRule>
  </conditionalFormatting>
  <conditionalFormatting sqref="H143:J143">
    <cfRule type="expression" dxfId="6" priority="24" stopIfTrue="1">
      <formula>IF(AND(R138&lt;31,R138&gt;20),1)</formula>
    </cfRule>
  </conditionalFormatting>
  <conditionalFormatting sqref="H144:J144">
    <cfRule type="expression" dxfId="5" priority="21" stopIfTrue="1">
      <formula>IF(AND(R138&lt;41,R138&gt;30),1)</formula>
    </cfRule>
  </conditionalFormatting>
  <conditionalFormatting sqref="H145:J145">
    <cfRule type="expression" dxfId="4" priority="18" stopIfTrue="1">
      <formula>IF(AND(R138&lt;51,R138&gt;40),1)</formula>
    </cfRule>
  </conditionalFormatting>
  <conditionalFormatting sqref="H146:J146">
    <cfRule type="expression" dxfId="3" priority="15" stopIfTrue="1">
      <formula>IF(AND(R138&lt;61,R138&gt;50),1)</formula>
    </cfRule>
  </conditionalFormatting>
  <conditionalFormatting sqref="H147:J147">
    <cfRule type="expression" dxfId="2" priority="12" stopIfTrue="1">
      <formula>IF(AND(R138&lt;71,R138&gt;60),1)</formula>
    </cfRule>
  </conditionalFormatting>
  <conditionalFormatting sqref="H148:J148">
    <cfRule type="expression" dxfId="1" priority="9" stopIfTrue="1">
      <formula>IF(AND(R138&lt;86,R138&gt;70),1)</formula>
    </cfRule>
  </conditionalFormatting>
  <conditionalFormatting sqref="H149:J149">
    <cfRule type="expression" dxfId="0" priority="6" stopIfTrue="1">
      <formula>IF(AND(R138&lt;100,R138&gt;85),1)</formula>
    </cfRule>
  </conditionalFormatting>
  <pageMargins left="0.511811024" right="0.511811024" top="0.78740157499999996" bottom="0.78740157499999996" header="0.31496062000000002" footer="0.31496062000000002"/>
  <pageSetup paperSize="9" scale="6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3AE44-7D88-42C7-8AEA-CCA04FDE54BB}">
  <sheetPr codeName="Planilha4"/>
  <dimension ref="A2:D85"/>
  <sheetViews>
    <sheetView zoomScaleNormal="100" workbookViewId="0"/>
  </sheetViews>
  <sheetFormatPr defaultRowHeight="14.25"/>
  <cols>
    <col min="1" max="1" width="5.75" customWidth="1"/>
    <col min="2" max="2" width="40" bestFit="1" customWidth="1"/>
    <col min="3" max="3" width="102" customWidth="1"/>
  </cols>
  <sheetData>
    <row r="2" spans="1:4" ht="15" thickBot="1">
      <c r="A2" s="53"/>
      <c r="B2" s="53"/>
      <c r="C2" s="53"/>
      <c r="D2" s="53"/>
    </row>
    <row r="3" spans="1:4" ht="21" thickBot="1">
      <c r="A3" s="53"/>
      <c r="B3" s="54" t="s">
        <v>192</v>
      </c>
      <c r="C3" s="54" t="s">
        <v>191</v>
      </c>
      <c r="D3" s="53"/>
    </row>
    <row r="4" spans="1:4">
      <c r="A4" s="53"/>
      <c r="B4" s="222"/>
      <c r="C4" s="228"/>
      <c r="D4" s="55"/>
    </row>
    <row r="5" spans="1:4">
      <c r="A5" s="53"/>
      <c r="B5" s="223"/>
      <c r="C5" s="229"/>
      <c r="D5" s="55"/>
    </row>
    <row r="6" spans="1:4">
      <c r="A6" s="53"/>
      <c r="B6" s="223"/>
      <c r="C6" s="229"/>
      <c r="D6" s="55"/>
    </row>
    <row r="7" spans="1:4">
      <c r="A7" s="53"/>
      <c r="B7" s="223"/>
      <c r="C7" s="229"/>
      <c r="D7" s="55"/>
    </row>
    <row r="8" spans="1:4">
      <c r="A8" s="53"/>
      <c r="B8" s="223"/>
      <c r="C8" s="229"/>
      <c r="D8" s="55"/>
    </row>
    <row r="9" spans="1:4">
      <c r="A9" s="53"/>
      <c r="B9" s="223"/>
      <c r="C9" s="229"/>
      <c r="D9" s="55"/>
    </row>
    <row r="10" spans="1:4">
      <c r="A10" s="53"/>
      <c r="B10" s="223"/>
      <c r="C10" s="229"/>
      <c r="D10" s="55"/>
    </row>
    <row r="11" spans="1:4">
      <c r="B11" s="223"/>
      <c r="C11" s="229"/>
      <c r="D11" s="55"/>
    </row>
    <row r="12" spans="1:4">
      <c r="B12" s="223"/>
      <c r="C12" s="229"/>
    </row>
    <row r="13" spans="1:4">
      <c r="B13" s="224"/>
      <c r="C13" s="230"/>
    </row>
    <row r="15" spans="1:4" ht="15" customHeight="1">
      <c r="B15" s="216"/>
      <c r="C15" s="219"/>
    </row>
    <row r="16" spans="1:4" ht="15" customHeight="1">
      <c r="B16" s="217"/>
      <c r="C16" s="220"/>
    </row>
    <row r="17" spans="2:3" ht="15" customHeight="1">
      <c r="B17" s="217"/>
      <c r="C17" s="220"/>
    </row>
    <row r="18" spans="2:3" ht="15" customHeight="1">
      <c r="B18" s="217"/>
      <c r="C18" s="220"/>
    </row>
    <row r="19" spans="2:3" ht="15" customHeight="1">
      <c r="B19" s="217"/>
      <c r="C19" s="220"/>
    </row>
    <row r="20" spans="2:3" ht="15" customHeight="1">
      <c r="B20" s="217"/>
      <c r="C20" s="220"/>
    </row>
    <row r="21" spans="2:3" ht="15" customHeight="1">
      <c r="B21" s="217"/>
      <c r="C21" s="220"/>
    </row>
    <row r="22" spans="2:3" ht="15" customHeight="1">
      <c r="B22" s="218"/>
      <c r="C22" s="221"/>
    </row>
    <row r="24" spans="2:3" ht="15" customHeight="1">
      <c r="B24" s="216"/>
      <c r="C24" s="219"/>
    </row>
    <row r="25" spans="2:3" ht="15" customHeight="1">
      <c r="B25" s="217"/>
      <c r="C25" s="220"/>
    </row>
    <row r="26" spans="2:3" ht="15" customHeight="1">
      <c r="B26" s="217"/>
      <c r="C26" s="220"/>
    </row>
    <row r="27" spans="2:3" ht="15" customHeight="1">
      <c r="B27" s="217"/>
      <c r="C27" s="220"/>
    </row>
    <row r="28" spans="2:3" ht="15" customHeight="1">
      <c r="B28" s="217"/>
      <c r="C28" s="220"/>
    </row>
    <row r="29" spans="2:3" ht="15" customHeight="1">
      <c r="B29" s="217"/>
      <c r="C29" s="220"/>
    </row>
    <row r="30" spans="2:3" ht="15" customHeight="1">
      <c r="B30" s="217"/>
      <c r="C30" s="220"/>
    </row>
    <row r="31" spans="2:3" ht="15" customHeight="1">
      <c r="B31" s="218"/>
      <c r="C31" s="221"/>
    </row>
    <row r="33" spans="2:3" ht="15" customHeight="1">
      <c r="B33" s="216"/>
      <c r="C33" s="225"/>
    </row>
    <row r="34" spans="2:3" ht="15" customHeight="1">
      <c r="B34" s="217"/>
      <c r="C34" s="226"/>
    </row>
    <row r="35" spans="2:3" ht="15" customHeight="1">
      <c r="B35" s="217"/>
      <c r="C35" s="226"/>
    </row>
    <row r="36" spans="2:3" ht="15" customHeight="1">
      <c r="B36" s="217"/>
      <c r="C36" s="226"/>
    </row>
    <row r="37" spans="2:3" ht="15" customHeight="1">
      <c r="B37" s="217"/>
      <c r="C37" s="226"/>
    </row>
    <row r="38" spans="2:3" ht="15" customHeight="1">
      <c r="B38" s="217"/>
      <c r="C38" s="226"/>
    </row>
    <row r="39" spans="2:3" ht="15" customHeight="1">
      <c r="B39" s="217"/>
      <c r="C39" s="226"/>
    </row>
    <row r="40" spans="2:3" ht="15" customHeight="1">
      <c r="B40" s="218"/>
      <c r="C40" s="227"/>
    </row>
    <row r="42" spans="2:3" ht="15" customHeight="1">
      <c r="B42" s="216"/>
      <c r="C42" s="219"/>
    </row>
    <row r="43" spans="2:3" ht="15" customHeight="1">
      <c r="B43" s="217"/>
      <c r="C43" s="220"/>
    </row>
    <row r="44" spans="2:3" ht="15" customHeight="1">
      <c r="B44" s="217"/>
      <c r="C44" s="220"/>
    </row>
    <row r="45" spans="2:3" ht="15" customHeight="1">
      <c r="B45" s="217"/>
      <c r="C45" s="220"/>
    </row>
    <row r="46" spans="2:3" ht="15" customHeight="1">
      <c r="B46" s="217"/>
      <c r="C46" s="220"/>
    </row>
    <row r="47" spans="2:3" ht="15" customHeight="1">
      <c r="B47" s="217"/>
      <c r="C47" s="220"/>
    </row>
    <row r="48" spans="2:3" ht="15" customHeight="1">
      <c r="B48" s="217"/>
      <c r="C48" s="220"/>
    </row>
    <row r="49" spans="2:3" ht="15" customHeight="1">
      <c r="B49" s="218"/>
      <c r="C49" s="221"/>
    </row>
    <row r="51" spans="2:3" ht="15" customHeight="1">
      <c r="B51" s="216"/>
      <c r="C51" s="219"/>
    </row>
    <row r="52" spans="2:3" ht="15" customHeight="1">
      <c r="B52" s="217"/>
      <c r="C52" s="220"/>
    </row>
    <row r="53" spans="2:3" ht="15" customHeight="1">
      <c r="B53" s="217"/>
      <c r="C53" s="220"/>
    </row>
    <row r="54" spans="2:3" ht="15" customHeight="1">
      <c r="B54" s="217"/>
      <c r="C54" s="220"/>
    </row>
    <row r="55" spans="2:3" ht="15" customHeight="1">
      <c r="B55" s="217"/>
      <c r="C55" s="220"/>
    </row>
    <row r="56" spans="2:3" ht="15" customHeight="1">
      <c r="B56" s="217"/>
      <c r="C56" s="220"/>
    </row>
    <row r="57" spans="2:3" ht="15" customHeight="1">
      <c r="B57" s="217"/>
      <c r="C57" s="220"/>
    </row>
    <row r="58" spans="2:3" ht="15" customHeight="1">
      <c r="B58" s="218"/>
      <c r="C58" s="221"/>
    </row>
    <row r="60" spans="2:3" ht="15" customHeight="1">
      <c r="B60" s="216"/>
      <c r="C60" s="225"/>
    </row>
    <row r="61" spans="2:3" ht="15" customHeight="1">
      <c r="B61" s="217"/>
      <c r="C61" s="226"/>
    </row>
    <row r="62" spans="2:3" ht="15" customHeight="1">
      <c r="B62" s="217"/>
      <c r="C62" s="226"/>
    </row>
    <row r="63" spans="2:3" ht="15" customHeight="1">
      <c r="B63" s="217"/>
      <c r="C63" s="226"/>
    </row>
    <row r="64" spans="2:3" ht="15" customHeight="1">
      <c r="B64" s="217"/>
      <c r="C64" s="226"/>
    </row>
    <row r="65" spans="2:3" ht="15" customHeight="1">
      <c r="B65" s="217"/>
      <c r="C65" s="226"/>
    </row>
    <row r="66" spans="2:3" ht="15" customHeight="1">
      <c r="B66" s="217"/>
      <c r="C66" s="226"/>
    </row>
    <row r="67" spans="2:3" ht="15" customHeight="1">
      <c r="B67" s="218"/>
      <c r="C67" s="227"/>
    </row>
    <row r="69" spans="2:3" ht="15" customHeight="1">
      <c r="B69" s="216"/>
      <c r="C69" s="219"/>
    </row>
    <row r="70" spans="2:3" ht="15" customHeight="1">
      <c r="B70" s="217"/>
      <c r="C70" s="220"/>
    </row>
    <row r="71" spans="2:3" ht="15" customHeight="1">
      <c r="B71" s="217"/>
      <c r="C71" s="220"/>
    </row>
    <row r="72" spans="2:3" ht="15" customHeight="1">
      <c r="B72" s="217"/>
      <c r="C72" s="220"/>
    </row>
    <row r="73" spans="2:3" ht="15" customHeight="1">
      <c r="B73" s="217"/>
      <c r="C73" s="220"/>
    </row>
    <row r="74" spans="2:3" ht="15" customHeight="1">
      <c r="B74" s="217"/>
      <c r="C74" s="220"/>
    </row>
    <row r="75" spans="2:3" ht="15" customHeight="1">
      <c r="B75" s="217"/>
      <c r="C75" s="220"/>
    </row>
    <row r="76" spans="2:3" ht="15" customHeight="1">
      <c r="B76" s="218"/>
      <c r="C76" s="221"/>
    </row>
    <row r="78" spans="2:3" ht="15" customHeight="1">
      <c r="B78" s="216"/>
      <c r="C78" s="219"/>
    </row>
    <row r="79" spans="2:3" ht="15" customHeight="1">
      <c r="B79" s="217"/>
      <c r="C79" s="220"/>
    </row>
    <row r="80" spans="2:3" ht="15" customHeight="1">
      <c r="B80" s="217"/>
      <c r="C80" s="220"/>
    </row>
    <row r="81" spans="2:3" ht="15" customHeight="1">
      <c r="B81" s="217"/>
      <c r="C81" s="220"/>
    </row>
    <row r="82" spans="2:3" ht="15" customHeight="1">
      <c r="B82" s="217"/>
      <c r="C82" s="220"/>
    </row>
    <row r="83" spans="2:3" ht="15" customHeight="1">
      <c r="B83" s="217"/>
      <c r="C83" s="220"/>
    </row>
    <row r="84" spans="2:3" ht="15" customHeight="1">
      <c r="B84" s="217"/>
      <c r="C84" s="220"/>
    </row>
    <row r="85" spans="2:3" ht="15" customHeight="1">
      <c r="B85" s="218"/>
      <c r="C85" s="221"/>
    </row>
  </sheetData>
  <mergeCells count="18">
    <mergeCell ref="B51:B58"/>
    <mergeCell ref="C60:C67"/>
    <mergeCell ref="C4:C13"/>
    <mergeCell ref="C15:C22"/>
    <mergeCell ref="C24:C31"/>
    <mergeCell ref="C33:C40"/>
    <mergeCell ref="C42:C49"/>
    <mergeCell ref="C51:C58"/>
    <mergeCell ref="B4:B13"/>
    <mergeCell ref="B15:B22"/>
    <mergeCell ref="B24:B31"/>
    <mergeCell ref="B33:B40"/>
    <mergeCell ref="B42:B49"/>
    <mergeCell ref="B69:B76"/>
    <mergeCell ref="C69:C76"/>
    <mergeCell ref="B78:B85"/>
    <mergeCell ref="C78:C85"/>
    <mergeCell ref="B60:B67"/>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EC9DE-B754-4008-8551-EA042B2DC6CE}">
  <sheetPr codeName="Planilha5"/>
  <dimension ref="B1:P52"/>
  <sheetViews>
    <sheetView showGridLines="0" topLeftCell="A2" zoomScaleNormal="100" workbookViewId="0">
      <selection activeCell="A2" sqref="A2"/>
    </sheetView>
  </sheetViews>
  <sheetFormatPr defaultRowHeight="14.25"/>
  <cols>
    <col min="1" max="1" width="9.875" style="47" customWidth="1"/>
    <col min="2" max="2" width="66.625" style="47" customWidth="1"/>
    <col min="3" max="4" width="9.875" style="47" customWidth="1"/>
    <col min="5" max="5" width="22.625" style="47" customWidth="1"/>
    <col min="6" max="6" width="12.75" style="47" customWidth="1"/>
    <col min="7" max="7" width="12.375" style="47" customWidth="1"/>
    <col min="8" max="8" width="26.875" style="47" customWidth="1"/>
    <col min="9" max="9" width="4.875" style="47" customWidth="1"/>
    <col min="10" max="10" width="7.125" style="47" customWidth="1"/>
    <col min="11" max="11" width="7.5" style="47" customWidth="1"/>
    <col min="12" max="12" width="9.875" style="47" customWidth="1"/>
    <col min="13" max="13" width="12.375" style="47" customWidth="1"/>
    <col min="14" max="14" width="12.875" style="47" customWidth="1"/>
    <col min="15" max="15" width="11.625" style="47" customWidth="1"/>
    <col min="16" max="16" width="41.125" style="47" customWidth="1"/>
    <col min="17" max="26" width="9.875" style="47" customWidth="1"/>
    <col min="27" max="16384" width="9" style="47"/>
  </cols>
  <sheetData>
    <row r="1" spans="2:16" hidden="1"/>
    <row r="2" spans="2:16" ht="15" customHeight="1"/>
    <row r="3" spans="2:16" ht="20.25">
      <c r="B3" s="246" t="s">
        <v>95</v>
      </c>
      <c r="C3" s="247"/>
      <c r="D3" s="247"/>
      <c r="E3" s="247"/>
      <c r="F3" s="247"/>
      <c r="G3" s="247"/>
      <c r="H3" s="247"/>
      <c r="I3" s="247"/>
      <c r="J3" s="247"/>
      <c r="K3" s="247"/>
      <c r="L3" s="247"/>
      <c r="M3" s="247"/>
      <c r="N3" s="247"/>
      <c r="O3" s="247"/>
      <c r="P3" s="248"/>
    </row>
    <row r="4" spans="2:16" ht="18">
      <c r="B4" s="249" t="s">
        <v>96</v>
      </c>
      <c r="C4" s="250"/>
      <c r="D4" s="250"/>
      <c r="E4" s="250"/>
      <c r="F4" s="250"/>
      <c r="G4" s="250"/>
      <c r="H4" s="251"/>
      <c r="I4" s="84"/>
      <c r="J4" s="249" t="s">
        <v>97</v>
      </c>
      <c r="K4" s="250"/>
      <c r="L4" s="250"/>
      <c r="M4" s="250"/>
      <c r="N4" s="250"/>
      <c r="O4" s="250"/>
      <c r="P4" s="251"/>
    </row>
    <row r="5" spans="2:16">
      <c r="B5" s="252" t="s">
        <v>98</v>
      </c>
      <c r="C5" s="253"/>
      <c r="D5" s="253"/>
      <c r="E5" s="253"/>
      <c r="F5" s="253"/>
      <c r="G5" s="253"/>
      <c r="H5" s="254"/>
      <c r="J5" s="265" t="s">
        <v>99</v>
      </c>
      <c r="K5" s="266"/>
      <c r="L5" s="266"/>
      <c r="M5" s="266"/>
      <c r="N5" s="266"/>
      <c r="O5" s="266"/>
      <c r="P5" s="267"/>
    </row>
    <row r="6" spans="2:16" ht="20.25" customHeight="1">
      <c r="B6" s="255"/>
      <c r="C6" s="256"/>
      <c r="D6" s="256"/>
      <c r="E6" s="256"/>
      <c r="F6" s="256"/>
      <c r="G6" s="256"/>
      <c r="H6" s="257"/>
      <c r="J6" s="268"/>
      <c r="K6" s="269"/>
      <c r="L6" s="269"/>
      <c r="M6" s="269"/>
      <c r="N6" s="269"/>
      <c r="O6" s="269"/>
      <c r="P6" s="270"/>
    </row>
    <row r="7" spans="2:16" ht="20.25">
      <c r="B7" s="271" t="s">
        <v>100</v>
      </c>
      <c r="C7" s="271"/>
      <c r="D7" s="271"/>
      <c r="E7" s="271"/>
      <c r="F7" s="271"/>
      <c r="G7" s="271"/>
      <c r="H7" s="271"/>
      <c r="J7" s="272" t="s">
        <v>101</v>
      </c>
      <c r="K7" s="272"/>
      <c r="L7" s="272"/>
      <c r="M7" s="272"/>
      <c r="N7" s="272"/>
      <c r="O7" s="272"/>
      <c r="P7" s="272"/>
    </row>
    <row r="8" spans="2:16" ht="15">
      <c r="B8" s="48"/>
      <c r="C8" s="94"/>
      <c r="D8" s="94"/>
      <c r="E8" s="273" t="s">
        <v>102</v>
      </c>
      <c r="F8" s="274"/>
      <c r="G8" s="275"/>
      <c r="J8" s="48"/>
      <c r="K8" s="94"/>
      <c r="L8" s="94"/>
      <c r="M8" s="273" t="s">
        <v>102</v>
      </c>
      <c r="N8" s="274"/>
      <c r="O8" s="275"/>
    </row>
    <row r="9" spans="2:16" ht="15">
      <c r="B9" s="48"/>
      <c r="C9" s="94"/>
      <c r="D9" s="94"/>
      <c r="E9" s="95" t="s">
        <v>103</v>
      </c>
      <c r="F9" s="95" t="s">
        <v>104</v>
      </c>
      <c r="G9" s="95" t="s">
        <v>105</v>
      </c>
      <c r="J9" s="48"/>
      <c r="K9" s="94"/>
      <c r="L9" s="94"/>
      <c r="M9" s="95" t="s">
        <v>106</v>
      </c>
      <c r="N9" s="95" t="s">
        <v>107</v>
      </c>
      <c r="O9" s="95" t="s">
        <v>108</v>
      </c>
    </row>
    <row r="10" spans="2:16" ht="15">
      <c r="B10" s="48"/>
      <c r="C10" s="276" t="s">
        <v>109</v>
      </c>
      <c r="D10" s="96" t="s">
        <v>110</v>
      </c>
      <c r="E10" s="95" t="s">
        <v>111</v>
      </c>
      <c r="F10" s="95" t="s">
        <v>111</v>
      </c>
      <c r="G10" s="95" t="s">
        <v>112</v>
      </c>
      <c r="J10" s="48"/>
      <c r="K10" s="276" t="s">
        <v>113</v>
      </c>
      <c r="L10" s="96" t="s">
        <v>114</v>
      </c>
      <c r="M10" s="95" t="s">
        <v>111</v>
      </c>
      <c r="N10" s="95" t="s">
        <v>111</v>
      </c>
      <c r="O10" s="95" t="s">
        <v>112</v>
      </c>
    </row>
    <row r="11" spans="2:16" ht="15">
      <c r="B11" s="48"/>
      <c r="C11" s="277"/>
      <c r="D11" s="96" t="s">
        <v>115</v>
      </c>
      <c r="E11" s="95" t="s">
        <v>111</v>
      </c>
      <c r="F11" s="95" t="s">
        <v>112</v>
      </c>
      <c r="G11" s="95" t="s">
        <v>116</v>
      </c>
      <c r="J11" s="48"/>
      <c r="K11" s="277"/>
      <c r="L11" s="96" t="s">
        <v>117</v>
      </c>
      <c r="M11" s="95" t="s">
        <v>111</v>
      </c>
      <c r="N11" s="95" t="s">
        <v>112</v>
      </c>
      <c r="O11" s="95" t="s">
        <v>116</v>
      </c>
    </row>
    <row r="12" spans="2:16" ht="15">
      <c r="B12" s="48"/>
      <c r="C12" s="278"/>
      <c r="D12" s="97" t="s">
        <v>118</v>
      </c>
      <c r="E12" s="95" t="s">
        <v>112</v>
      </c>
      <c r="F12" s="95" t="s">
        <v>116</v>
      </c>
      <c r="G12" s="95" t="s">
        <v>116</v>
      </c>
      <c r="J12" s="48"/>
      <c r="K12" s="278"/>
      <c r="L12" s="97" t="s">
        <v>119</v>
      </c>
      <c r="M12" s="95" t="s">
        <v>112</v>
      </c>
      <c r="N12" s="95" t="s">
        <v>116</v>
      </c>
      <c r="O12" s="95" t="s">
        <v>116</v>
      </c>
    </row>
    <row r="13" spans="2:16" ht="20.25">
      <c r="J13" s="272" t="s">
        <v>120</v>
      </c>
      <c r="K13" s="272"/>
      <c r="L13" s="272"/>
      <c r="M13" s="272"/>
      <c r="N13" s="272"/>
      <c r="O13" s="272"/>
      <c r="P13" s="272"/>
    </row>
    <row r="14" spans="2:16" ht="15.75">
      <c r="B14" s="279" t="s">
        <v>121</v>
      </c>
      <c r="C14" s="279"/>
      <c r="D14" s="279"/>
      <c r="E14" s="279"/>
      <c r="F14" s="279"/>
      <c r="G14" s="279"/>
      <c r="H14" s="279"/>
      <c r="J14" s="48"/>
      <c r="K14" s="94"/>
      <c r="L14" s="94"/>
      <c r="M14" s="273" t="s">
        <v>102</v>
      </c>
      <c r="N14" s="274"/>
      <c r="O14" s="275"/>
    </row>
    <row r="15" spans="2:16" ht="15">
      <c r="B15" s="252" t="s">
        <v>122</v>
      </c>
      <c r="C15" s="253"/>
      <c r="D15" s="253"/>
      <c r="E15" s="253"/>
      <c r="F15" s="253"/>
      <c r="G15" s="253"/>
      <c r="H15" s="254"/>
      <c r="J15" s="48"/>
      <c r="K15" s="94"/>
      <c r="L15" s="94"/>
      <c r="M15" s="95" t="s">
        <v>123</v>
      </c>
      <c r="N15" s="95" t="s">
        <v>124</v>
      </c>
      <c r="O15" s="95" t="s">
        <v>125</v>
      </c>
    </row>
    <row r="16" spans="2:16" ht="15">
      <c r="B16" s="255"/>
      <c r="C16" s="256"/>
      <c r="D16" s="256"/>
      <c r="E16" s="256"/>
      <c r="F16" s="256"/>
      <c r="G16" s="256"/>
      <c r="H16" s="257"/>
      <c r="J16" s="48"/>
      <c r="K16" s="276" t="s">
        <v>113</v>
      </c>
      <c r="L16" s="96" t="s">
        <v>114</v>
      </c>
      <c r="M16" s="95" t="s">
        <v>111</v>
      </c>
      <c r="N16" s="95" t="s">
        <v>111</v>
      </c>
      <c r="O16" s="95" t="s">
        <v>112</v>
      </c>
    </row>
    <row r="17" spans="2:16" ht="20.25">
      <c r="B17" s="272" t="s">
        <v>126</v>
      </c>
      <c r="C17" s="272"/>
      <c r="D17" s="272"/>
      <c r="E17" s="272"/>
      <c r="F17" s="272"/>
      <c r="G17" s="272"/>
      <c r="H17" s="272"/>
      <c r="J17" s="48"/>
      <c r="K17" s="277"/>
      <c r="L17" s="96" t="s">
        <v>127</v>
      </c>
      <c r="M17" s="95" t="s">
        <v>111</v>
      </c>
      <c r="N17" s="95" t="s">
        <v>112</v>
      </c>
      <c r="O17" s="95" t="s">
        <v>116</v>
      </c>
    </row>
    <row r="18" spans="2:16" ht="15">
      <c r="B18" s="48"/>
      <c r="C18" s="94"/>
      <c r="D18" s="94"/>
      <c r="E18" s="94"/>
      <c r="F18" s="273" t="s">
        <v>102</v>
      </c>
      <c r="G18" s="275"/>
      <c r="J18" s="48"/>
      <c r="K18" s="278"/>
      <c r="L18" s="97" t="s">
        <v>128</v>
      </c>
      <c r="M18" s="95" t="s">
        <v>112</v>
      </c>
      <c r="N18" s="95" t="s">
        <v>116</v>
      </c>
      <c r="O18" s="95" t="s">
        <v>116</v>
      </c>
    </row>
    <row r="19" spans="2:16" ht="15">
      <c r="B19" s="48"/>
      <c r="C19" s="94"/>
      <c r="D19" s="94"/>
      <c r="E19" s="94"/>
      <c r="F19" s="95" t="s">
        <v>129</v>
      </c>
      <c r="G19" s="95" t="s">
        <v>130</v>
      </c>
      <c r="J19" s="48"/>
    </row>
    <row r="20" spans="2:16" ht="18">
      <c r="C20" s="258" t="s">
        <v>131</v>
      </c>
      <c r="D20" s="259"/>
      <c r="E20" s="96" t="s">
        <v>111</v>
      </c>
      <c r="F20" s="95">
        <v>7</v>
      </c>
      <c r="G20" s="95">
        <v>5</v>
      </c>
      <c r="J20" s="264" t="s">
        <v>132</v>
      </c>
      <c r="K20" s="264"/>
      <c r="L20" s="264"/>
      <c r="M20" s="264"/>
      <c r="N20" s="264"/>
      <c r="O20" s="264"/>
      <c r="P20" s="264"/>
    </row>
    <row r="21" spans="2:16" ht="15">
      <c r="C21" s="260"/>
      <c r="D21" s="261"/>
      <c r="E21" s="96" t="s">
        <v>112</v>
      </c>
      <c r="F21" s="95">
        <v>10</v>
      </c>
      <c r="G21" s="95">
        <v>7</v>
      </c>
      <c r="J21" s="280" t="s">
        <v>133</v>
      </c>
      <c r="K21" s="281"/>
      <c r="L21" s="281"/>
      <c r="M21" s="281"/>
      <c r="N21" s="281"/>
      <c r="O21" s="281"/>
      <c r="P21" s="282"/>
    </row>
    <row r="22" spans="2:16" ht="15">
      <c r="C22" s="262"/>
      <c r="D22" s="263"/>
      <c r="E22" s="97" t="s">
        <v>116</v>
      </c>
      <c r="F22" s="95">
        <v>15</v>
      </c>
      <c r="G22" s="95">
        <v>10</v>
      </c>
      <c r="J22" s="283"/>
      <c r="K22" s="284"/>
      <c r="L22" s="284"/>
      <c r="M22" s="284"/>
      <c r="N22" s="284"/>
      <c r="O22" s="284"/>
      <c r="P22" s="285"/>
    </row>
    <row r="23" spans="2:16" ht="20.25">
      <c r="J23" s="272" t="s">
        <v>135</v>
      </c>
      <c r="K23" s="271"/>
      <c r="L23" s="271"/>
      <c r="M23" s="271"/>
      <c r="N23" s="271"/>
      <c r="O23" s="271"/>
      <c r="P23" s="271"/>
    </row>
    <row r="24" spans="2:16" ht="15">
      <c r="B24" s="234" t="s">
        <v>134</v>
      </c>
      <c r="C24" s="234"/>
      <c r="D24" s="234"/>
      <c r="E24" s="234"/>
      <c r="F24" s="234"/>
      <c r="G24" s="234"/>
      <c r="I24" s="49"/>
      <c r="J24" s="94"/>
      <c r="K24" s="94"/>
      <c r="L24" s="94"/>
      <c r="M24" s="273" t="s">
        <v>17</v>
      </c>
      <c r="N24" s="274"/>
      <c r="O24" s="275"/>
    </row>
    <row r="25" spans="2:16" ht="15">
      <c r="B25" s="235"/>
      <c r="C25" s="235"/>
      <c r="D25" s="235"/>
      <c r="E25" s="235"/>
      <c r="F25" s="235"/>
      <c r="G25" s="235"/>
      <c r="I25" s="49"/>
      <c r="J25" s="94"/>
      <c r="K25" s="94"/>
      <c r="L25" s="94"/>
      <c r="M25" s="95" t="s">
        <v>138</v>
      </c>
      <c r="N25" s="95" t="s">
        <v>60</v>
      </c>
      <c r="O25" s="95" t="s">
        <v>139</v>
      </c>
    </row>
    <row r="26" spans="2:16" ht="15.75">
      <c r="B26" s="287" t="s">
        <v>92</v>
      </c>
      <c r="C26" s="287"/>
      <c r="D26" s="287"/>
      <c r="E26" s="93" t="s">
        <v>136</v>
      </c>
      <c r="F26" s="287" t="s">
        <v>93</v>
      </c>
      <c r="G26" s="287"/>
      <c r="I26" s="49"/>
      <c r="J26" s="286" t="s">
        <v>131</v>
      </c>
      <c r="K26" s="286"/>
      <c r="L26" s="96" t="s">
        <v>111</v>
      </c>
      <c r="M26" s="95">
        <v>3</v>
      </c>
      <c r="N26" s="95">
        <v>4</v>
      </c>
      <c r="O26" s="95">
        <v>3</v>
      </c>
    </row>
    <row r="27" spans="2:16" ht="20.25">
      <c r="B27" s="245" t="s">
        <v>137</v>
      </c>
      <c r="C27" s="245"/>
      <c r="D27" s="245"/>
      <c r="E27" s="86" t="s">
        <v>90</v>
      </c>
      <c r="F27" s="231">
        <v>1</v>
      </c>
      <c r="G27" s="232"/>
      <c r="I27" s="49"/>
      <c r="J27" s="286"/>
      <c r="K27" s="286"/>
      <c r="L27" s="96" t="s">
        <v>112</v>
      </c>
      <c r="M27" s="95">
        <v>4</v>
      </c>
      <c r="N27" s="95">
        <v>5</v>
      </c>
      <c r="O27" s="95">
        <v>4</v>
      </c>
    </row>
    <row r="28" spans="2:16" ht="20.25">
      <c r="B28" s="245" t="s">
        <v>140</v>
      </c>
      <c r="C28" s="245"/>
      <c r="D28" s="245"/>
      <c r="E28" s="86" t="s">
        <v>141</v>
      </c>
      <c r="F28" s="231">
        <v>0.5</v>
      </c>
      <c r="G28" s="232"/>
      <c r="I28" s="49"/>
      <c r="J28" s="286"/>
      <c r="K28" s="286"/>
      <c r="L28" s="97" t="s">
        <v>116</v>
      </c>
      <c r="M28" s="95">
        <v>6</v>
      </c>
      <c r="N28" s="95">
        <v>7</v>
      </c>
      <c r="O28" s="95">
        <v>6</v>
      </c>
    </row>
    <row r="29" spans="2:16" ht="20.25">
      <c r="B29" s="245" t="s">
        <v>142</v>
      </c>
      <c r="C29" s="245"/>
      <c r="D29" s="245"/>
      <c r="E29" s="86" t="s">
        <v>143</v>
      </c>
      <c r="F29" s="231">
        <v>0.3</v>
      </c>
      <c r="G29" s="232"/>
      <c r="I29" s="49"/>
    </row>
    <row r="30" spans="2:16" ht="20.25">
      <c r="B30" s="245" t="s">
        <v>144</v>
      </c>
      <c r="C30" s="245"/>
      <c r="D30" s="245"/>
      <c r="E30" s="86" t="s">
        <v>145</v>
      </c>
      <c r="F30" s="231">
        <v>0.2</v>
      </c>
      <c r="G30" s="232"/>
      <c r="I30" s="49"/>
    </row>
    <row r="31" spans="2:16" s="85" customFormat="1" ht="195" customHeight="1">
      <c r="B31" s="241" t="s">
        <v>197</v>
      </c>
      <c r="C31" s="241"/>
      <c r="D31" s="241"/>
      <c r="E31" s="86" t="s">
        <v>146</v>
      </c>
      <c r="F31" s="231">
        <v>1</v>
      </c>
      <c r="G31" s="232"/>
    </row>
    <row r="32" spans="2:16" ht="276.75" customHeight="1">
      <c r="B32" s="233" t="s">
        <v>198</v>
      </c>
      <c r="C32" s="233"/>
      <c r="D32" s="233"/>
      <c r="E32" s="87" t="s">
        <v>147</v>
      </c>
      <c r="F32" s="236">
        <v>0.5</v>
      </c>
      <c r="G32" s="237"/>
    </row>
    <row r="33" spans="2:7" ht="269.25" customHeight="1">
      <c r="B33" s="238" t="s">
        <v>198</v>
      </c>
      <c r="C33" s="238"/>
      <c r="D33" s="238"/>
      <c r="E33" s="86" t="s">
        <v>148</v>
      </c>
      <c r="F33" s="231">
        <v>0.75</v>
      </c>
      <c r="G33" s="232"/>
    </row>
    <row r="34" spans="2:7" ht="240" customHeight="1">
      <c r="B34" s="233" t="s">
        <v>199</v>
      </c>
      <c r="C34" s="233"/>
      <c r="D34" s="233"/>
      <c r="E34" s="87" t="s">
        <v>149</v>
      </c>
      <c r="F34" s="236">
        <v>1</v>
      </c>
      <c r="G34" s="237"/>
    </row>
    <row r="35" spans="2:7" ht="294" customHeight="1">
      <c r="B35" s="241" t="s">
        <v>200</v>
      </c>
      <c r="C35" s="241"/>
      <c r="D35" s="241"/>
      <c r="E35" s="86" t="s">
        <v>150</v>
      </c>
      <c r="F35" s="231">
        <v>0.3</v>
      </c>
      <c r="G35" s="232"/>
    </row>
    <row r="36" spans="2:7" ht="308.25" customHeight="1">
      <c r="B36" s="233" t="s">
        <v>201</v>
      </c>
      <c r="C36" s="233"/>
      <c r="D36" s="233"/>
      <c r="E36" s="87" t="s">
        <v>151</v>
      </c>
      <c r="F36" s="236">
        <v>0.3</v>
      </c>
      <c r="G36" s="237"/>
    </row>
    <row r="37" spans="2:7" ht="409.5" customHeight="1">
      <c r="B37" s="241" t="s">
        <v>202</v>
      </c>
      <c r="C37" s="241"/>
      <c r="D37" s="241"/>
      <c r="E37" s="86" t="s">
        <v>152</v>
      </c>
      <c r="F37" s="231">
        <v>0.3</v>
      </c>
      <c r="G37" s="232"/>
    </row>
    <row r="38" spans="2:7" ht="258" customHeight="1">
      <c r="B38" s="233" t="s">
        <v>203</v>
      </c>
      <c r="C38" s="233"/>
      <c r="D38" s="233"/>
      <c r="E38" s="87" t="s">
        <v>153</v>
      </c>
      <c r="F38" s="236">
        <v>0.3</v>
      </c>
      <c r="G38" s="237"/>
    </row>
    <row r="39" spans="2:7" ht="401.25" customHeight="1">
      <c r="B39" s="241" t="s">
        <v>204</v>
      </c>
      <c r="C39" s="241"/>
      <c r="D39" s="241"/>
      <c r="E39" s="86" t="s">
        <v>154</v>
      </c>
      <c r="F39" s="231">
        <v>0.6</v>
      </c>
      <c r="G39" s="232"/>
    </row>
    <row r="40" spans="2:7" ht="294" customHeight="1">
      <c r="B40" s="233" t="s">
        <v>205</v>
      </c>
      <c r="C40" s="233"/>
      <c r="D40" s="233"/>
      <c r="E40" s="87" t="s">
        <v>155</v>
      </c>
      <c r="F40" s="236">
        <v>0.5</v>
      </c>
      <c r="G40" s="237"/>
    </row>
    <row r="41" spans="2:7" ht="279" customHeight="1">
      <c r="B41" s="238" t="s">
        <v>205</v>
      </c>
      <c r="C41" s="238"/>
      <c r="D41" s="238"/>
      <c r="E41" s="86" t="s">
        <v>156</v>
      </c>
      <c r="F41" s="231">
        <v>0.75</v>
      </c>
      <c r="G41" s="232"/>
    </row>
    <row r="42" spans="2:7" ht="305.25" customHeight="1">
      <c r="B42" s="233" t="s">
        <v>206</v>
      </c>
      <c r="C42" s="233"/>
      <c r="D42" s="233"/>
      <c r="E42" s="87" t="s">
        <v>157</v>
      </c>
      <c r="F42" s="236">
        <v>1</v>
      </c>
      <c r="G42" s="237"/>
    </row>
    <row r="43" spans="2:7" ht="405" customHeight="1">
      <c r="B43" s="241" t="s">
        <v>207</v>
      </c>
      <c r="C43" s="241"/>
      <c r="D43" s="241"/>
      <c r="E43" s="86" t="s">
        <v>158</v>
      </c>
      <c r="F43" s="231">
        <v>1</v>
      </c>
      <c r="G43" s="232"/>
    </row>
    <row r="44" spans="2:7" ht="306.75" customHeight="1">
      <c r="B44" s="233" t="s">
        <v>208</v>
      </c>
      <c r="C44" s="233"/>
      <c r="D44" s="233"/>
      <c r="E44" s="87" t="s">
        <v>159</v>
      </c>
      <c r="F44" s="236">
        <v>0.1</v>
      </c>
      <c r="G44" s="237"/>
    </row>
    <row r="45" spans="2:7" ht="288.75" customHeight="1">
      <c r="B45" s="241" t="s">
        <v>209</v>
      </c>
      <c r="C45" s="241"/>
      <c r="D45" s="241"/>
      <c r="E45" s="86" t="s">
        <v>160</v>
      </c>
      <c r="F45" s="231">
        <v>0.1</v>
      </c>
      <c r="G45" s="232"/>
    </row>
    <row r="46" spans="2:7" ht="290.25" customHeight="1">
      <c r="B46" s="233" t="s">
        <v>210</v>
      </c>
      <c r="C46" s="233"/>
      <c r="D46" s="233"/>
      <c r="E46" s="87" t="s">
        <v>161</v>
      </c>
      <c r="F46" s="236">
        <v>0.6</v>
      </c>
      <c r="G46" s="237"/>
    </row>
    <row r="47" spans="2:7" ht="271.5" customHeight="1">
      <c r="B47" s="241" t="s">
        <v>211</v>
      </c>
      <c r="C47" s="241"/>
      <c r="D47" s="241"/>
      <c r="E47" s="86" t="s">
        <v>162</v>
      </c>
      <c r="F47" s="231">
        <v>0.25</v>
      </c>
      <c r="G47" s="232"/>
    </row>
    <row r="48" spans="2:7" ht="296.25" customHeight="1">
      <c r="B48" s="233" t="s">
        <v>212</v>
      </c>
      <c r="C48" s="233"/>
      <c r="D48" s="233"/>
      <c r="E48" s="87" t="s">
        <v>163</v>
      </c>
      <c r="F48" s="236">
        <v>0.15</v>
      </c>
      <c r="G48" s="237"/>
    </row>
    <row r="49" spans="2:7" ht="297" customHeight="1">
      <c r="B49" s="238" t="s">
        <v>213</v>
      </c>
      <c r="C49" s="238"/>
      <c r="D49" s="238"/>
      <c r="E49" s="88" t="s">
        <v>163</v>
      </c>
      <c r="F49" s="239">
        <v>0.2</v>
      </c>
      <c r="G49" s="240"/>
    </row>
    <row r="50" spans="2:7" ht="265.5" customHeight="1">
      <c r="B50" s="242" t="s">
        <v>214</v>
      </c>
      <c r="C50" s="242"/>
      <c r="D50" s="242"/>
      <c r="E50" s="89" t="s">
        <v>164</v>
      </c>
      <c r="F50" s="243">
        <v>0.15</v>
      </c>
      <c r="G50" s="244"/>
    </row>
    <row r="51" spans="2:7" ht="207.75" customHeight="1">
      <c r="B51" s="238" t="s">
        <v>215</v>
      </c>
      <c r="C51" s="238"/>
      <c r="D51" s="238"/>
      <c r="E51" s="88" t="s">
        <v>165</v>
      </c>
      <c r="F51" s="239">
        <v>1</v>
      </c>
      <c r="G51" s="240"/>
    </row>
    <row r="52" spans="2:7" ht="225" customHeight="1">
      <c r="B52" s="242" t="s">
        <v>216</v>
      </c>
      <c r="C52" s="242"/>
      <c r="D52" s="242"/>
      <c r="E52" s="89" t="s">
        <v>166</v>
      </c>
      <c r="F52" s="243">
        <v>0.2</v>
      </c>
      <c r="G52" s="244"/>
    </row>
  </sheetData>
  <mergeCells count="79">
    <mergeCell ref="B15:H16"/>
    <mergeCell ref="K16:K18"/>
    <mergeCell ref="B17:H17"/>
    <mergeCell ref="F18:G18"/>
    <mergeCell ref="F28:G28"/>
    <mergeCell ref="B52:D52"/>
    <mergeCell ref="F52:G52"/>
    <mergeCell ref="J21:P22"/>
    <mergeCell ref="J23:P23"/>
    <mergeCell ref="M24:O24"/>
    <mergeCell ref="J26:K28"/>
    <mergeCell ref="F26:G26"/>
    <mergeCell ref="B27:D27"/>
    <mergeCell ref="F27:G27"/>
    <mergeCell ref="B28:D28"/>
    <mergeCell ref="B51:D51"/>
    <mergeCell ref="F51:G51"/>
    <mergeCell ref="B26:D26"/>
    <mergeCell ref="B29:D29"/>
    <mergeCell ref="F29:G29"/>
    <mergeCell ref="B3:P3"/>
    <mergeCell ref="B4:H4"/>
    <mergeCell ref="J4:P4"/>
    <mergeCell ref="B5:H6"/>
    <mergeCell ref="C20:D22"/>
    <mergeCell ref="J20:P20"/>
    <mergeCell ref="J5:P6"/>
    <mergeCell ref="B7:H7"/>
    <mergeCell ref="J7:P7"/>
    <mergeCell ref="E8:G8"/>
    <mergeCell ref="M8:O8"/>
    <mergeCell ref="C10:C12"/>
    <mergeCell ref="K10:K12"/>
    <mergeCell ref="J13:P13"/>
    <mergeCell ref="B14:H14"/>
    <mergeCell ref="M14:O14"/>
    <mergeCell ref="F35:G35"/>
    <mergeCell ref="B30:D30"/>
    <mergeCell ref="F30:G30"/>
    <mergeCell ref="B31:D31"/>
    <mergeCell ref="F31:G31"/>
    <mergeCell ref="B32:D32"/>
    <mergeCell ref="F32:G32"/>
    <mergeCell ref="B50:D50"/>
    <mergeCell ref="F50:G50"/>
    <mergeCell ref="F46:G46"/>
    <mergeCell ref="B47:D47"/>
    <mergeCell ref="F47:G47"/>
    <mergeCell ref="B49:D49"/>
    <mergeCell ref="F49:G49"/>
    <mergeCell ref="F44:G44"/>
    <mergeCell ref="B45:D45"/>
    <mergeCell ref="B39:D39"/>
    <mergeCell ref="B42:D42"/>
    <mergeCell ref="F42:G42"/>
    <mergeCell ref="B43:D43"/>
    <mergeCell ref="F43:G43"/>
    <mergeCell ref="B44:D44"/>
    <mergeCell ref="F39:G39"/>
    <mergeCell ref="B40:D40"/>
    <mergeCell ref="F40:G40"/>
    <mergeCell ref="B41:D41"/>
    <mergeCell ref="F41:G41"/>
    <mergeCell ref="F45:G45"/>
    <mergeCell ref="B46:D46"/>
    <mergeCell ref="B24:G25"/>
    <mergeCell ref="B48:D48"/>
    <mergeCell ref="F48:G48"/>
    <mergeCell ref="B36:D36"/>
    <mergeCell ref="F36:G36"/>
    <mergeCell ref="B37:D37"/>
    <mergeCell ref="F37:G37"/>
    <mergeCell ref="B38:D38"/>
    <mergeCell ref="F38:G38"/>
    <mergeCell ref="B33:D33"/>
    <mergeCell ref="F33:G33"/>
    <mergeCell ref="B34:D34"/>
    <mergeCell ref="F34:G34"/>
    <mergeCell ref="B35:D35"/>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2</vt:i4>
      </vt:variant>
    </vt:vector>
  </HeadingPairs>
  <TitlesOfParts>
    <vt:vector size="7" baseType="lpstr">
      <vt:lpstr>Contagem</vt:lpstr>
      <vt:lpstr>Funções</vt:lpstr>
      <vt:lpstr>Memória</vt:lpstr>
      <vt:lpstr>Mapa contagem</vt:lpstr>
      <vt:lpstr>Itens Não Mensuráveis</vt:lpstr>
      <vt:lpstr>Contagem!Area_de_impressao</vt:lpstr>
      <vt:lpstr>UFPB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Ribeiro Da Silva, Raphael</dc:creator>
  <cp:lastModifiedBy>Dos Reis De Melo, Josseli</cp:lastModifiedBy>
  <cp:lastPrinted>2022-04-11T21:43:13Z</cp:lastPrinted>
  <dcterms:created xsi:type="dcterms:W3CDTF">2016-11-10T17:09:29Z</dcterms:created>
  <dcterms:modified xsi:type="dcterms:W3CDTF">2026-06-09T04:28:34Z</dcterms:modified>
</cp:coreProperties>
</file>